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C:\Users\lutkinar\Downloads\"/>
    </mc:Choice>
  </mc:AlternateContent>
  <xr:revisionPtr revIDLastSave="0" documentId="13_ncr:1_{AB8FE8DE-CD1B-4CC7-8358-BF02E6154A4C}" xr6:coauthVersionLast="36" xr6:coauthVersionMax="36" xr10:uidLastSave="{00000000-0000-0000-0000-000000000000}"/>
  <bookViews>
    <workbookView xWindow="0" yWindow="0" windowWidth="28800" windowHeight="12225" firstSheet="1" activeTab="1" xr2:uid="{00000000-000D-0000-FFFF-FFFF00000000}"/>
  </bookViews>
  <sheets>
    <sheet name="Требования" sheetId="10" state="hidden" r:id="rId1"/>
    <sheet name="Расчетная цена договора форма" sheetId="14" r:id="rId2"/>
    <sheet name="Таблица № 1 ФКП" sheetId="11" r:id="rId3"/>
    <sheet name="П.3 ФКП" sheetId="19" r:id="rId4"/>
  </sheets>
  <definedNames>
    <definedName name="_ftn1" localSheetId="2">'Таблица № 1 ФКП'!#REF!</definedName>
    <definedName name="_ftn2" localSheetId="2">'Таблица № 1 ФКП'!#REF!</definedName>
    <definedName name="_ftnref1" localSheetId="2">'Таблица № 1 ФКП'!$A$2</definedName>
    <definedName name="_ftnref2" localSheetId="2">'Таблица № 1 ФКП'!$A$8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3" i="14" l="1"/>
  <c r="D7" i="14"/>
  <c r="D6" i="14"/>
  <c r="B14" i="14"/>
  <c r="B39" i="14"/>
  <c r="F1" i="14"/>
  <c r="B7" i="11" l="1"/>
  <c r="B40" i="14" l="1"/>
  <c r="D4" i="14"/>
  <c r="C3" i="10" l="1"/>
  <c r="D7" i="10"/>
  <c r="C6" i="10"/>
  <c r="C7" i="10" s="1"/>
  <c r="C5" i="10"/>
  <c r="C4" i="10"/>
  <c r="D3" i="14" l="1"/>
  <c r="B41" i="14"/>
  <c r="B15" i="14"/>
  <c r="D8" i="10"/>
  <c r="A4" i="19" l="1"/>
  <c r="A1" i="19"/>
  <c r="D10" i="14"/>
  <c r="D9" i="14"/>
  <c r="D8" i="14"/>
  <c r="Q10" i="14"/>
  <c r="Q7" i="14"/>
  <c r="Q8" i="14"/>
  <c r="Q9" i="14"/>
  <c r="Q6" i="14"/>
  <c r="A3" i="19" l="1"/>
  <c r="A2" i="19"/>
  <c r="A5" i="19" l="1"/>
  <c r="C13" i="14" l="1"/>
  <c r="C21" i="14" l="1"/>
  <c r="D21" i="14" s="1"/>
  <c r="C29" i="14"/>
  <c r="D29" i="14" s="1"/>
  <c r="C22" i="14"/>
  <c r="D22" i="14" s="1"/>
  <c r="C12" i="14"/>
  <c r="C38" i="14"/>
  <c r="D38" i="14" s="1"/>
  <c r="C26" i="14"/>
  <c r="D26" i="14" s="1"/>
  <c r="C30" i="14"/>
  <c r="D30" i="14" s="1"/>
  <c r="C34" i="14"/>
  <c r="D34" i="14" s="1"/>
  <c r="C27" i="14"/>
  <c r="D27" i="14" s="1"/>
  <c r="C35" i="14"/>
  <c r="D35" i="14" s="1"/>
  <c r="C28" i="14"/>
  <c r="D28" i="14" s="1"/>
  <c r="C36" i="14"/>
  <c r="D36" i="14" s="1"/>
  <c r="C25" i="14"/>
  <c r="D25" i="14" s="1"/>
  <c r="C33" i="14"/>
  <c r="D33" i="14" s="1"/>
  <c r="D23" i="14"/>
  <c r="C31" i="14"/>
  <c r="D31" i="14" s="1"/>
  <c r="C24" i="14"/>
  <c r="D24" i="14" s="1"/>
  <c r="C32" i="14"/>
  <c r="D32" i="14" s="1"/>
  <c r="C18" i="14"/>
  <c r="C37" i="14"/>
  <c r="D37" i="14" s="1"/>
  <c r="C16" i="14"/>
  <c r="D41" i="14"/>
  <c r="B6" i="11"/>
  <c r="B4" i="11"/>
  <c r="C14" i="14" l="1"/>
  <c r="C15" i="14" s="1"/>
  <c r="B2" i="11" s="1"/>
  <c r="C39" i="14"/>
  <c r="C40" i="14" s="1"/>
  <c r="B3" i="11" s="1"/>
  <c r="D18" i="14"/>
  <c r="B5" i="11"/>
  <c r="D40" i="14" l="1"/>
  <c r="B42" i="14"/>
  <c r="D42" i="14" s="1"/>
  <c r="D14" i="14"/>
  <c r="D39" i="14"/>
  <c r="D43" i="14" l="1"/>
  <c r="A49" i="14"/>
  <c r="B8" i="11" s="1"/>
  <c r="D15" i="14"/>
  <c r="D16" i="14"/>
</calcChain>
</file>

<file path=xl/sharedStrings.xml><?xml version="1.0" encoding="utf-8"?>
<sst xmlns="http://schemas.openxmlformats.org/spreadsheetml/2006/main" count="91" uniqueCount="86">
  <si>
    <t>Модель, марка</t>
  </si>
  <si>
    <t>руб. (для оценки)</t>
  </si>
  <si>
    <t>1 юань =</t>
  </si>
  <si>
    <t>Стоимость обслуживания на 4 000 мтч, рублей/юаней без НДС</t>
  </si>
  <si>
    <t>Расчетная (условная) цена договора</t>
  </si>
  <si>
    <t>юани</t>
  </si>
  <si>
    <t>рубли</t>
  </si>
  <si>
    <t>Валюта поставки</t>
  </si>
  <si>
    <t>Стоимость доставки Товара, без НДС</t>
  </si>
  <si>
    <t>Валюта проведения обслуживания</t>
  </si>
  <si>
    <t>Стоимость нормо-часа выполнения работ,  без НДС</t>
  </si>
  <si>
    <t>Поставка Товара, рублей/юаней без НДС</t>
  </si>
  <si>
    <t>Расчетная (услованя) цена договора, руб. без НДС</t>
  </si>
  <si>
    <t>50 мтч</t>
  </si>
  <si>
    <t>100 мтч</t>
  </si>
  <si>
    <t>250 мтч</t>
  </si>
  <si>
    <t>500 мтч</t>
  </si>
  <si>
    <t>750 мтч</t>
  </si>
  <si>
    <t>1000 мтч</t>
  </si>
  <si>
    <t>1250 мтч</t>
  </si>
  <si>
    <t>1500 мтч</t>
  </si>
  <si>
    <t>1750 мтч</t>
  </si>
  <si>
    <t>2000 мтч</t>
  </si>
  <si>
    <t>2250 мтч</t>
  </si>
  <si>
    <t>2500 мтч</t>
  </si>
  <si>
    <t>2750 мтч</t>
  </si>
  <si>
    <t>3000 мтч</t>
  </si>
  <si>
    <t>3250 мтч</t>
  </si>
  <si>
    <t>3500 мтч</t>
  </si>
  <si>
    <t>3750 мтч</t>
  </si>
  <si>
    <t>4000 мтч</t>
  </si>
  <si>
    <t>Наработка ричстакера и стоимость ТО (за 1 единицу)</t>
  </si>
  <si>
    <t>НМЦ договора</t>
  </si>
  <si>
    <t>Юани</t>
  </si>
  <si>
    <t>Рубли</t>
  </si>
  <si>
    <t>-</t>
  </si>
  <si>
    <t>Курс юаня</t>
  </si>
  <si>
    <t>НМЦ нормо-часа</t>
  </si>
  <si>
    <t>Предельная стоимость ТР</t>
  </si>
  <si>
    <t>Дней</t>
  </si>
  <si>
    <t>%</t>
  </si>
  <si>
    <t>Макс. срок поставки</t>
  </si>
  <si>
    <t>Макс. размер аванса</t>
  </si>
  <si>
    <t>Гарантия на шины</t>
  </si>
  <si>
    <t>Гарантия на ричстакер</t>
  </si>
  <si>
    <t>месяца</t>
  </si>
  <si>
    <t>мтч</t>
  </si>
  <si>
    <t>Гарантия на металлоконструкцию</t>
  </si>
  <si>
    <t>Гарантия на покраску</t>
  </si>
  <si>
    <t>мес</t>
  </si>
  <si>
    <t>Наименование</t>
  </si>
  <si>
    <t>Значение</t>
  </si>
  <si>
    <t>Необходимо заполнить</t>
  </si>
  <si>
    <t>Корректно</t>
  </si>
  <si>
    <t>Превышение требований</t>
  </si>
  <si>
    <t>Некорректное заполнение</t>
  </si>
  <si>
    <t>Проверка</t>
  </si>
  <si>
    <t>Гарантия</t>
  </si>
  <si>
    <t>Гарантия на шины, моточасов</t>
  </si>
  <si>
    <t>Гарантия на металлоконструкцию, моточасов</t>
  </si>
  <si>
    <t>Гарантия на покраску, месяцев с даты подписания акта приема-передачи ричстакера</t>
  </si>
  <si>
    <t>Нарушение требований</t>
  </si>
  <si>
    <t>Размер аванса за Товар, без НДС</t>
  </si>
  <si>
    <t>Заполнено</t>
  </si>
  <si>
    <t>Размер аванса за Товар, (рублей, юаней) без НДС</t>
  </si>
  <si>
    <r>
      <t>Гарантия на ричстакер,</t>
    </r>
    <r>
      <rPr>
        <b/>
        <sz val="11"/>
        <color theme="1"/>
        <rFont val="Calibri"/>
        <family val="2"/>
        <charset val="204"/>
        <scheme val="minor"/>
      </rPr>
      <t xml:space="preserve"> месяцев</t>
    </r>
    <r>
      <rPr>
        <sz val="11"/>
        <color theme="1"/>
        <rFont val="Calibri"/>
        <family val="2"/>
        <scheme val="minor"/>
      </rPr>
      <t xml:space="preserve"> с даты подписания акта приема-передачи ричстакера</t>
    </r>
  </si>
  <si>
    <r>
      <t xml:space="preserve">Гарантия на ричстакер, </t>
    </r>
    <r>
      <rPr>
        <b/>
        <sz val="11"/>
        <color theme="1"/>
        <rFont val="Calibri"/>
        <family val="2"/>
        <charset val="204"/>
        <scheme val="minor"/>
      </rPr>
      <t>моточасов</t>
    </r>
  </si>
  <si>
    <t>Срок поставки Товара</t>
  </si>
  <si>
    <t>Стоимость нормо-часа выполнения работ, (рублей/юаней) без НДС</t>
  </si>
  <si>
    <t>Расчетная (условная) цена договора , (рублей) без НДС</t>
  </si>
  <si>
    <t>Цена Товара за 1 единицу (без учета доставки), без НДС</t>
  </si>
  <si>
    <t>Цена Товара за 1 единицу с учетом доставки, без НДС</t>
  </si>
  <si>
    <t>Стоимость Товара за 3 единицы с учетом доставки, без НДС</t>
  </si>
  <si>
    <t>Предельная стоимость работ по текущему ремонту (ТР) за три единицы, руб. без НДС</t>
  </si>
  <si>
    <t>ИТОГО,  Стоимость обслуживания на 4 000 мтч, за 1 единицу, без НДС</t>
  </si>
  <si>
    <t>ИТОГО,  Стоимость обслуживания на 4 000 мтч, за 3 единицы, без НДС</t>
  </si>
  <si>
    <t>НМЦ Товара за 3 единицы</t>
  </si>
  <si>
    <t>НМЦ Товара за 1 единицы</t>
  </si>
  <si>
    <t>НМЦ ТО за 1 единицу</t>
  </si>
  <si>
    <t>НМЦ ТО за 3 единицы</t>
  </si>
  <si>
    <t>гарантия на машину</t>
  </si>
  <si>
    <t>гарантия на покраску</t>
  </si>
  <si>
    <t>Срок поставки, календарных дней</t>
  </si>
  <si>
    <t>Цена Товара (за 3 единицы) с учетом доставки,(рублей/юаней)  без НДС</t>
  </si>
  <si>
    <t>Стоимость проведения ТО на гарантийный период (4000 моточасов) (за 3 единицы), (рублей/юаней) без НДС</t>
  </si>
  <si>
    <t>Предельная стоимость работ по текущему ремонту (за 3 единицы), руб. без НДС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</si>
</sst>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quot;_-;\-* #,##0.00\ &quot;₽&quot;_-;_-* &quot;-&quot;??\ &quot;₽&quot;_-;_-@_-"/>
    <numFmt numFmtId="164" formatCode="_-* #,##0.00_-;\-* #,##0.00_-;_-* &quot;-&quot;??_-;_-@_-"/>
    <numFmt numFmtId="165" formatCode="[$€-2]\ #,##0.00"/>
    <numFmt numFmtId="166" formatCode="#,##0.00\ &quot;₽&quot;"/>
    <numFmt numFmtId="167" formatCode="_ [$¥-804]* #,##0.00_ ;_ [$¥-804]* \-#,##0.00_ ;_ [$¥-804]* &quot;-&quot;??_ ;_ @_ "/>
    <numFmt numFmtId="168" formatCode="_-* #,##0.0000_-;\-* #,##0.0000_-;_-* &quot;-&quot;??_-;_-@_-"/>
    <numFmt numFmtId="169" formatCode="[$¥-804]#,##0.00"/>
  </numFmts>
  <fonts count="13" x14ac:knownFonts="1">
    <font>
      <sz val="11"/>
      <color theme="1"/>
      <name val="Calibri"/>
      <family val="2"/>
      <scheme val="minor"/>
    </font>
    <font>
      <sz val="11"/>
      <color theme="1"/>
      <name val="Times New Roman"/>
      <family val="1"/>
      <charset val="204"/>
    </font>
    <font>
      <b/>
      <sz val="12"/>
      <color theme="1"/>
      <name val="Times New Roman"/>
      <family val="1"/>
      <charset val="204"/>
    </font>
    <font>
      <b/>
      <sz val="11"/>
      <color theme="1"/>
      <name val="Times New Roman"/>
      <family val="1"/>
      <charset val="204"/>
    </font>
    <font>
      <sz val="11"/>
      <color theme="1"/>
      <name val="Arial"/>
      <family val="2"/>
      <charset val="204"/>
    </font>
    <font>
      <sz val="11"/>
      <color theme="1"/>
      <name val="Calibri"/>
      <family val="2"/>
      <scheme val="minor"/>
    </font>
    <font>
      <b/>
      <sz val="14"/>
      <name val="Times New Roman"/>
      <family val="1"/>
      <charset val="204"/>
    </font>
    <font>
      <sz val="12"/>
      <color theme="1"/>
      <name val="Times New Roman"/>
      <family val="1"/>
      <charset val="204"/>
    </font>
    <font>
      <sz val="13"/>
      <color rgb="FF000000"/>
      <name val="Times New Roman"/>
      <family val="1"/>
      <charset val="204"/>
    </font>
    <font>
      <i/>
      <sz val="13"/>
      <color rgb="FF000000"/>
      <name val="Times New Roman"/>
      <family val="1"/>
      <charset val="204"/>
    </font>
    <font>
      <i/>
      <sz val="12"/>
      <color theme="1"/>
      <name val="Times New Roman"/>
      <family val="1"/>
      <charset val="204"/>
    </font>
    <font>
      <sz val="13"/>
      <color theme="1"/>
      <name val="Times New Roman"/>
      <family val="1"/>
      <charset val="204"/>
    </font>
    <font>
      <b/>
      <sz val="11"/>
      <color theme="1"/>
      <name val="Calibri"/>
      <family val="2"/>
      <charset val="204"/>
      <scheme val="minor"/>
    </font>
  </fonts>
  <fills count="12">
    <fill>
      <patternFill patternType="none"/>
    </fill>
    <fill>
      <patternFill patternType="gray125"/>
    </fill>
    <fill>
      <patternFill patternType="solid">
        <fgColor rgb="FF00FF00"/>
        <bgColor rgb="FF00FF00"/>
      </patternFill>
    </fill>
    <fill>
      <patternFill patternType="solid">
        <fgColor rgb="FFFFC000"/>
        <bgColor indexed="64"/>
      </patternFill>
    </fill>
    <fill>
      <patternFill patternType="solid">
        <fgColor rgb="FF00FF00"/>
        <bgColor indexed="64"/>
      </patternFill>
    </fill>
    <fill>
      <patternFill patternType="solid">
        <fgColor theme="0"/>
        <bgColor rgb="FF00FF00"/>
      </patternFill>
    </fill>
    <fill>
      <patternFill patternType="solid">
        <fgColor rgb="FFFFFF00"/>
        <bgColor indexed="64"/>
      </patternFill>
    </fill>
    <fill>
      <patternFill patternType="solid">
        <fgColor theme="8" tint="0.59999389629810485"/>
        <bgColor rgb="FF00FF00"/>
      </patternFill>
    </fill>
    <fill>
      <patternFill patternType="solid">
        <fgColor theme="0" tint="-4.9989318521683403E-2"/>
        <bgColor rgb="FF00FF00"/>
      </patternFill>
    </fill>
    <fill>
      <patternFill patternType="solid">
        <fgColor theme="7" tint="0.79998168889431442"/>
        <bgColor indexed="64"/>
      </patternFill>
    </fill>
    <fill>
      <patternFill patternType="solid">
        <fgColor theme="7" tint="0.79998168889431442"/>
        <bgColor theme="0"/>
      </patternFill>
    </fill>
    <fill>
      <patternFill patternType="solid">
        <fgColor theme="1"/>
        <bgColor indexed="64"/>
      </patternFill>
    </fill>
  </fills>
  <borders count="3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thin">
        <color indexed="64"/>
      </top>
      <bottom style="thin">
        <color indexed="64"/>
      </bottom>
      <diagonal/>
    </border>
    <border>
      <left style="medium">
        <color indexed="64"/>
      </left>
      <right/>
      <top style="thin">
        <color rgb="FF000000"/>
      </top>
      <bottom style="thin">
        <color rgb="FF000000"/>
      </bottom>
      <diagonal/>
    </border>
    <border>
      <left style="medium">
        <color indexed="64"/>
      </left>
      <right/>
      <top/>
      <bottom style="thin">
        <color rgb="FF000000"/>
      </bottom>
      <diagonal/>
    </border>
    <border>
      <left style="medium">
        <color indexed="64"/>
      </left>
      <right style="medium">
        <color indexed="64"/>
      </right>
      <top style="medium">
        <color indexed="64"/>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4" fillId="0" borderId="0"/>
    <xf numFmtId="164" fontId="5" fillId="0" borderId="0" applyFont="0" applyFill="0" applyBorder="0" applyAlignment="0" applyProtection="0"/>
    <xf numFmtId="44" fontId="5" fillId="0" borderId="0" applyFont="0" applyFill="0" applyBorder="0" applyAlignment="0" applyProtection="0"/>
  </cellStyleXfs>
  <cellXfs count="97">
    <xf numFmtId="0" fontId="0" fillId="0" borderId="0" xfId="0"/>
    <xf numFmtId="0" fontId="1" fillId="0" borderId="0" xfId="0" applyFont="1" applyProtection="1">
      <protection locked="0"/>
    </xf>
    <xf numFmtId="167" fontId="1" fillId="3" borderId="4" xfId="3" applyNumberFormat="1" applyFont="1" applyFill="1" applyBorder="1" applyAlignment="1" applyProtection="1">
      <alignment horizontal="right"/>
      <protection locked="0"/>
    </xf>
    <xf numFmtId="0" fontId="1" fillId="0" borderId="0" xfId="0" applyFont="1" applyProtection="1"/>
    <xf numFmtId="168" fontId="1" fillId="7" borderId="3" xfId="2" applyNumberFormat="1" applyFont="1" applyFill="1" applyBorder="1" applyAlignment="1" applyProtection="1">
      <alignment horizontal="center" vertical="center"/>
    </xf>
    <xf numFmtId="0" fontId="3" fillId="0" borderId="11" xfId="0" applyFont="1" applyBorder="1" applyAlignment="1" applyProtection="1">
      <alignment horizontal="center" vertical="center"/>
    </xf>
    <xf numFmtId="0" fontId="1" fillId="0" borderId="5" xfId="0" applyFont="1" applyBorder="1" applyAlignment="1" applyProtection="1">
      <alignment horizontal="left"/>
    </xf>
    <xf numFmtId="0" fontId="1" fillId="0" borderId="4" xfId="0" applyFont="1" applyBorder="1" applyAlignment="1" applyProtection="1">
      <alignment horizontal="left"/>
    </xf>
    <xf numFmtId="0" fontId="1" fillId="0" borderId="5" xfId="0" applyFont="1" applyBorder="1" applyProtection="1"/>
    <xf numFmtId="0" fontId="1" fillId="0" borderId="9" xfId="0" applyFont="1" applyBorder="1" applyProtection="1"/>
    <xf numFmtId="0" fontId="1" fillId="0" borderId="12" xfId="0" applyFont="1" applyBorder="1" applyProtection="1"/>
    <xf numFmtId="0" fontId="2" fillId="0" borderId="9" xfId="0" applyFont="1" applyBorder="1" applyAlignment="1" applyProtection="1">
      <alignment horizontal="left"/>
    </xf>
    <xf numFmtId="0" fontId="1" fillId="0" borderId="6" xfId="0" applyFont="1" applyBorder="1" applyAlignment="1" applyProtection="1">
      <alignment horizontal="left"/>
    </xf>
    <xf numFmtId="0" fontId="1" fillId="0" borderId="2" xfId="0" applyFont="1" applyBorder="1" applyAlignment="1" applyProtection="1">
      <alignment horizontal="left"/>
    </xf>
    <xf numFmtId="0" fontId="3" fillId="0" borderId="7" xfId="0" applyFont="1" applyBorder="1" applyAlignment="1" applyProtection="1">
      <alignment horizontal="left" vertical="center"/>
    </xf>
    <xf numFmtId="0" fontId="6" fillId="9" borderId="1" xfId="0" applyFont="1" applyFill="1" applyBorder="1" applyAlignment="1" applyProtection="1">
      <alignment horizontal="left" vertical="center" wrapText="1"/>
    </xf>
    <xf numFmtId="166" fontId="0" fillId="0" borderId="0" xfId="0" applyNumberFormat="1"/>
    <xf numFmtId="166" fontId="0" fillId="0" borderId="0" xfId="0" applyNumberFormat="1" applyAlignment="1">
      <alignment horizontal="center" vertical="center"/>
    </xf>
    <xf numFmtId="169" fontId="0" fillId="0" borderId="0" xfId="0" applyNumberFormat="1" applyAlignment="1">
      <alignment horizontal="center" vertical="center"/>
    </xf>
    <xf numFmtId="0" fontId="0" fillId="0" borderId="0" xfId="0" applyNumberFormat="1" applyAlignment="1">
      <alignment horizontal="center" vertical="center"/>
    </xf>
    <xf numFmtId="10" fontId="0" fillId="0" borderId="0" xfId="0" applyNumberFormat="1" applyAlignment="1">
      <alignment horizontal="center" vertical="center"/>
    </xf>
    <xf numFmtId="0" fontId="8" fillId="0" borderId="14" xfId="0" applyFont="1" applyBorder="1" applyAlignment="1">
      <alignment horizontal="center" vertical="center" wrapText="1"/>
    </xf>
    <xf numFmtId="0" fontId="7" fillId="0" borderId="14" xfId="0" applyFont="1" applyBorder="1" applyAlignment="1">
      <alignment horizontal="center" vertical="center" wrapText="1"/>
    </xf>
    <xf numFmtId="0" fontId="9" fillId="0" borderId="14" xfId="0" applyFont="1" applyBorder="1" applyAlignment="1">
      <alignment horizontal="center" vertical="center" wrapText="1"/>
    </xf>
    <xf numFmtId="0" fontId="11" fillId="0" borderId="14" xfId="0" applyFont="1" applyBorder="1" applyAlignment="1">
      <alignment horizontal="center" vertical="center" wrapText="1"/>
    </xf>
    <xf numFmtId="0" fontId="3" fillId="0" borderId="16" xfId="0" applyFont="1" applyBorder="1" applyAlignment="1" applyProtection="1">
      <alignment horizontal="center" vertical="center"/>
    </xf>
    <xf numFmtId="166" fontId="1" fillId="2" borderId="5" xfId="0" applyNumberFormat="1" applyFont="1" applyFill="1" applyBorder="1" applyAlignment="1" applyProtection="1">
      <alignment horizontal="center" vertical="center"/>
      <protection locked="0"/>
    </xf>
    <xf numFmtId="0" fontId="1" fillId="0" borderId="17" xfId="0" applyFont="1" applyBorder="1" applyAlignment="1" applyProtection="1">
      <alignment horizontal="center" vertical="center"/>
    </xf>
    <xf numFmtId="3" fontId="1" fillId="0" borderId="3" xfId="0" applyNumberFormat="1" applyFont="1" applyBorder="1" applyAlignment="1" applyProtection="1">
      <alignment horizontal="center" vertical="center"/>
    </xf>
    <xf numFmtId="166" fontId="1" fillId="0" borderId="3" xfId="0" applyNumberFormat="1" applyFont="1" applyBorder="1" applyAlignment="1" applyProtection="1">
      <alignment vertical="center"/>
    </xf>
    <xf numFmtId="4" fontId="1" fillId="0" borderId="3" xfId="0" applyNumberFormat="1" applyFont="1" applyBorder="1" applyAlignment="1" applyProtection="1">
      <alignment horizontal="center" vertical="center"/>
    </xf>
    <xf numFmtId="166" fontId="1" fillId="2" borderId="17" xfId="0" applyNumberFormat="1" applyFont="1" applyFill="1" applyBorder="1" applyAlignment="1" applyProtection="1">
      <alignment horizontal="center" vertical="center"/>
      <protection locked="0"/>
    </xf>
    <xf numFmtId="166" fontId="1" fillId="2" borderId="3" xfId="0" applyNumberFormat="1" applyFont="1" applyFill="1" applyBorder="1" applyAlignment="1" applyProtection="1">
      <alignment horizontal="center" vertical="center"/>
      <protection locked="0"/>
    </xf>
    <xf numFmtId="166" fontId="1" fillId="8" borderId="3" xfId="0" applyNumberFormat="1" applyFont="1" applyFill="1" applyBorder="1" applyAlignment="1" applyProtection="1">
      <alignment horizontal="center" vertical="center"/>
    </xf>
    <xf numFmtId="167" fontId="1" fillId="3" borderId="17" xfId="3" applyNumberFormat="1" applyFont="1" applyFill="1" applyBorder="1" applyAlignment="1" applyProtection="1">
      <alignment horizontal="right"/>
      <protection locked="0"/>
    </xf>
    <xf numFmtId="167" fontId="1" fillId="3" borderId="3" xfId="3" applyNumberFormat="1" applyFont="1" applyFill="1" applyBorder="1" applyAlignment="1" applyProtection="1">
      <alignment horizontal="right"/>
      <protection locked="0"/>
    </xf>
    <xf numFmtId="167" fontId="1" fillId="0" borderId="3" xfId="0" applyNumberFormat="1" applyFont="1" applyBorder="1" applyAlignment="1" applyProtection="1">
      <alignment vertical="center"/>
    </xf>
    <xf numFmtId="165" fontId="1" fillId="0" borderId="20" xfId="0" applyNumberFormat="1" applyFont="1" applyBorder="1" applyAlignment="1" applyProtection="1">
      <alignment horizontal="center" vertical="center" wrapText="1"/>
    </xf>
    <xf numFmtId="165" fontId="1" fillId="11" borderId="20" xfId="0" applyNumberFormat="1" applyFont="1" applyFill="1" applyBorder="1" applyAlignment="1" applyProtection="1">
      <alignment horizontal="center" vertical="center"/>
    </xf>
    <xf numFmtId="0" fontId="1" fillId="11" borderId="3" xfId="0" applyFont="1" applyFill="1" applyBorder="1" applyProtection="1"/>
    <xf numFmtId="166" fontId="1" fillId="0" borderId="19" xfId="0" applyNumberFormat="1" applyFont="1" applyBorder="1" applyAlignment="1" applyProtection="1">
      <alignment horizontal="center" vertical="center" wrapText="1"/>
    </xf>
    <xf numFmtId="0" fontId="10" fillId="0" borderId="14" xfId="0" applyNumberFormat="1" applyFont="1" applyBorder="1" applyAlignment="1">
      <alignment horizontal="center" vertical="center" wrapText="1"/>
    </xf>
    <xf numFmtId="166" fontId="11" fillId="0" borderId="14" xfId="0" applyNumberFormat="1" applyFont="1" applyBorder="1" applyAlignment="1">
      <alignment horizontal="center" vertical="center" wrapText="1"/>
    </xf>
    <xf numFmtId="167" fontId="1" fillId="3" borderId="23" xfId="3" applyNumberFormat="1" applyFont="1" applyFill="1" applyBorder="1" applyAlignment="1" applyProtection="1">
      <alignment horizontal="right"/>
      <protection locked="0"/>
    </xf>
    <xf numFmtId="165" fontId="1" fillId="0" borderId="24" xfId="0" applyNumberFormat="1" applyFont="1" applyBorder="1" applyAlignment="1" applyProtection="1">
      <alignment horizontal="center" vertical="center" wrapText="1"/>
    </xf>
    <xf numFmtId="0" fontId="0" fillId="0" borderId="25" xfId="0" applyBorder="1" applyAlignment="1">
      <alignment vertical="center"/>
    </xf>
    <xf numFmtId="0" fontId="0" fillId="0" borderId="26" xfId="0" applyBorder="1" applyAlignment="1">
      <alignment vertical="center"/>
    </xf>
    <xf numFmtId="0" fontId="0" fillId="0" borderId="27" xfId="0" applyBorder="1" applyAlignment="1">
      <alignment vertical="center"/>
    </xf>
    <xf numFmtId="165" fontId="1" fillId="0" borderId="21" xfId="0" applyNumberFormat="1" applyFont="1" applyBorder="1" applyAlignment="1" applyProtection="1">
      <alignment horizontal="center" vertical="center" wrapText="1"/>
    </xf>
    <xf numFmtId="165" fontId="1" fillId="0" borderId="22" xfId="0" applyNumberFormat="1" applyFont="1" applyBorder="1" applyAlignment="1" applyProtection="1">
      <alignment horizontal="center" vertical="center" wrapText="1"/>
    </xf>
    <xf numFmtId="3" fontId="1" fillId="0" borderId="23" xfId="0" applyNumberFormat="1" applyFont="1" applyBorder="1" applyAlignment="1" applyProtection="1">
      <alignment horizontal="center" vertical="center"/>
    </xf>
    <xf numFmtId="3" fontId="1" fillId="11" borderId="13" xfId="0" applyNumberFormat="1" applyFont="1" applyFill="1" applyBorder="1" applyAlignment="1" applyProtection="1">
      <alignment horizontal="center" vertical="center"/>
    </xf>
    <xf numFmtId="0" fontId="2" fillId="0" borderId="18" xfId="0" applyFont="1" applyBorder="1" applyAlignment="1" applyProtection="1">
      <alignment horizontal="left"/>
    </xf>
    <xf numFmtId="166" fontId="1" fillId="2" borderId="18" xfId="0" applyNumberFormat="1" applyFont="1" applyFill="1" applyBorder="1" applyAlignment="1" applyProtection="1">
      <alignment horizontal="center" vertical="center"/>
      <protection locked="0"/>
    </xf>
    <xf numFmtId="165" fontId="1" fillId="0" borderId="30" xfId="0" applyNumberFormat="1" applyFont="1" applyBorder="1" applyAlignment="1" applyProtection="1">
      <alignment horizontal="center" vertical="center" wrapText="1"/>
    </xf>
    <xf numFmtId="0" fontId="1" fillId="11" borderId="1" xfId="0" applyFont="1" applyFill="1" applyBorder="1" applyProtection="1"/>
    <xf numFmtId="167" fontId="1" fillId="3" borderId="13" xfId="3" applyNumberFormat="1" applyFont="1" applyFill="1" applyBorder="1" applyAlignment="1" applyProtection="1">
      <alignment horizontal="right"/>
      <protection locked="0"/>
    </xf>
    <xf numFmtId="3" fontId="1" fillId="0" borderId="31" xfId="0" applyNumberFormat="1" applyFont="1" applyBorder="1" applyAlignment="1" applyProtection="1">
      <alignment horizontal="center" vertical="center"/>
    </xf>
    <xf numFmtId="0" fontId="3" fillId="0" borderId="28" xfId="0" applyFont="1" applyBorder="1" applyAlignment="1" applyProtection="1">
      <alignment horizontal="center" vertical="center"/>
    </xf>
    <xf numFmtId="0" fontId="3" fillId="0" borderId="29" xfId="0" applyFont="1" applyBorder="1" applyAlignment="1" applyProtection="1">
      <alignment horizontal="center" vertical="center"/>
    </xf>
    <xf numFmtId="0" fontId="0" fillId="0" borderId="0" xfId="0" applyAlignment="1">
      <alignment horizontal="center"/>
    </xf>
    <xf numFmtId="0" fontId="0" fillId="0" borderId="0" xfId="0" applyAlignment="1">
      <alignment vertical="center"/>
    </xf>
    <xf numFmtId="0" fontId="0" fillId="0" borderId="14" xfId="0" applyFill="1" applyBorder="1" applyAlignment="1">
      <alignment wrapText="1"/>
    </xf>
    <xf numFmtId="0" fontId="8" fillId="0" borderId="34" xfId="0" applyFont="1" applyBorder="1" applyAlignment="1">
      <alignment horizontal="center" vertical="center" wrapText="1"/>
    </xf>
    <xf numFmtId="0" fontId="9" fillId="0" borderId="33" xfId="0" applyFont="1" applyBorder="1" applyAlignment="1">
      <alignment horizontal="center" vertical="center" wrapText="1"/>
    </xf>
    <xf numFmtId="166" fontId="1" fillId="0" borderId="0" xfId="0" applyNumberFormat="1" applyFont="1" applyProtection="1"/>
    <xf numFmtId="0" fontId="0" fillId="0" borderId="0" xfId="0" applyFill="1" applyAlignment="1">
      <alignment horizontal="center" wrapText="1"/>
    </xf>
    <xf numFmtId="167" fontId="1" fillId="0" borderId="23" xfId="0" applyNumberFormat="1" applyFont="1" applyBorder="1" applyAlignment="1" applyProtection="1">
      <alignment vertical="center"/>
    </xf>
    <xf numFmtId="0" fontId="1" fillId="0" borderId="20" xfId="0" applyFont="1" applyBorder="1" applyProtection="1"/>
    <xf numFmtId="167" fontId="3" fillId="0" borderId="17" xfId="3" applyNumberFormat="1" applyFont="1" applyFill="1" applyBorder="1" applyAlignment="1" applyProtection="1">
      <alignment horizontal="left" vertical="center"/>
    </xf>
    <xf numFmtId="167" fontId="3" fillId="0" borderId="18" xfId="3" applyNumberFormat="1" applyFont="1" applyFill="1" applyBorder="1" applyAlignment="1" applyProtection="1">
      <alignment horizontal="left" vertical="center"/>
    </xf>
    <xf numFmtId="166" fontId="1" fillId="0" borderId="17" xfId="0" applyNumberFormat="1" applyFont="1" applyBorder="1" applyAlignment="1" applyProtection="1">
      <alignment horizontal="center" vertical="center"/>
    </xf>
    <xf numFmtId="166" fontId="1" fillId="0" borderId="18" xfId="0" applyNumberFormat="1" applyFont="1" applyBorder="1" applyAlignment="1" applyProtection="1">
      <alignment horizontal="center" vertical="center"/>
    </xf>
    <xf numFmtId="166" fontId="0" fillId="6" borderId="0" xfId="0" applyNumberFormat="1" applyFill="1" applyAlignment="1">
      <alignment horizontal="center" vertical="center"/>
    </xf>
    <xf numFmtId="49" fontId="0" fillId="0" borderId="0" xfId="0" applyNumberFormat="1" applyAlignment="1">
      <alignment horizontal="center" vertical="center"/>
    </xf>
    <xf numFmtId="166" fontId="1" fillId="5" borderId="7" xfId="0" applyNumberFormat="1" applyFont="1" applyFill="1" applyBorder="1" applyAlignment="1" applyProtection="1">
      <alignment horizontal="center" vertical="center"/>
    </xf>
    <xf numFmtId="166" fontId="1" fillId="5" borderId="8" xfId="0" applyNumberFormat="1" applyFont="1" applyFill="1" applyBorder="1" applyAlignment="1" applyProtection="1">
      <alignment horizontal="center" vertical="center"/>
    </xf>
    <xf numFmtId="166" fontId="1" fillId="6" borderId="7" xfId="0" applyNumberFormat="1" applyFont="1" applyFill="1" applyBorder="1" applyAlignment="1" applyProtection="1">
      <alignment horizontal="center" vertical="center"/>
    </xf>
    <xf numFmtId="166" fontId="1" fillId="6" borderId="8" xfId="0" applyNumberFormat="1" applyFont="1" applyFill="1" applyBorder="1" applyAlignment="1" applyProtection="1">
      <alignment horizontal="center" vertical="center"/>
    </xf>
    <xf numFmtId="0" fontId="3" fillId="0" borderId="7" xfId="0" applyFont="1" applyBorder="1" applyAlignment="1" applyProtection="1">
      <alignment horizontal="center" vertical="center"/>
    </xf>
    <xf numFmtId="0" fontId="3" fillId="0" borderId="8" xfId="0" applyFont="1" applyBorder="1" applyAlignment="1" applyProtection="1">
      <alignment horizontal="center" vertical="center"/>
    </xf>
    <xf numFmtId="0" fontId="3" fillId="10" borderId="7" xfId="0" applyFont="1" applyFill="1" applyBorder="1" applyAlignment="1" applyProtection="1">
      <alignment horizontal="left"/>
    </xf>
    <xf numFmtId="0" fontId="3" fillId="10" borderId="8" xfId="0" applyFont="1" applyFill="1" applyBorder="1" applyAlignment="1" applyProtection="1">
      <alignment horizontal="left"/>
    </xf>
    <xf numFmtId="0" fontId="3" fillId="4" borderId="10" xfId="0" applyFont="1" applyFill="1" applyBorder="1" applyAlignment="1" applyProtection="1">
      <alignment horizontal="center" vertical="center"/>
      <protection locked="0"/>
    </xf>
    <xf numFmtId="0" fontId="3" fillId="4" borderId="15" xfId="0" applyFont="1" applyFill="1" applyBorder="1" applyAlignment="1" applyProtection="1">
      <alignment horizontal="center" vertical="center"/>
      <protection locked="0"/>
    </xf>
    <xf numFmtId="0" fontId="3" fillId="4" borderId="27" xfId="0" applyFont="1" applyFill="1" applyBorder="1" applyAlignment="1" applyProtection="1">
      <alignment horizontal="center" vertical="center"/>
      <protection locked="0"/>
    </xf>
    <xf numFmtId="0" fontId="3" fillId="4" borderId="22" xfId="0" applyFont="1" applyFill="1" applyBorder="1" applyAlignment="1" applyProtection="1">
      <alignment horizontal="center" vertical="center"/>
      <protection locked="0"/>
    </xf>
    <xf numFmtId="0" fontId="2" fillId="9" borderId="7" xfId="0" applyFont="1" applyFill="1" applyBorder="1" applyAlignment="1" applyProtection="1">
      <alignment horizontal="left"/>
    </xf>
    <xf numFmtId="0" fontId="2" fillId="9" borderId="8" xfId="0" applyFont="1" applyFill="1" applyBorder="1" applyAlignment="1" applyProtection="1">
      <alignment horizontal="left"/>
    </xf>
    <xf numFmtId="0" fontId="2" fillId="0" borderId="7" xfId="0" applyFont="1" applyBorder="1" applyAlignment="1" applyProtection="1">
      <alignment horizontal="left"/>
    </xf>
    <xf numFmtId="0" fontId="2" fillId="0" borderId="8" xfId="0" applyFont="1" applyBorder="1" applyAlignment="1" applyProtection="1">
      <alignment horizontal="left"/>
    </xf>
    <xf numFmtId="0" fontId="3" fillId="4" borderId="25" xfId="0" applyFont="1" applyFill="1" applyBorder="1" applyAlignment="1" applyProtection="1">
      <alignment horizontal="center" vertical="center"/>
      <protection locked="0"/>
    </xf>
    <xf numFmtId="0" fontId="3" fillId="4" borderId="21" xfId="0" applyFont="1" applyFill="1" applyBorder="1" applyAlignment="1" applyProtection="1">
      <alignment horizontal="center" vertical="center"/>
      <protection locked="0"/>
    </xf>
    <xf numFmtId="0" fontId="3" fillId="4" borderId="26" xfId="0" applyFont="1" applyFill="1" applyBorder="1" applyAlignment="1" applyProtection="1">
      <alignment horizontal="center" vertical="center"/>
      <protection locked="0"/>
    </xf>
    <xf numFmtId="0" fontId="3" fillId="4" borderId="20" xfId="0" applyFont="1" applyFill="1" applyBorder="1" applyAlignment="1" applyProtection="1">
      <alignment horizontal="center" vertical="center"/>
      <protection locked="0"/>
    </xf>
    <xf numFmtId="0" fontId="3" fillId="10" borderId="32" xfId="0" applyFont="1" applyFill="1" applyBorder="1" applyAlignment="1" applyProtection="1">
      <alignment horizontal="left"/>
    </xf>
    <xf numFmtId="0" fontId="0" fillId="0" borderId="0" xfId="0" applyAlignment="1">
      <alignment horizontal="left" vertical="center" wrapText="1"/>
    </xf>
  </cellXfs>
  <cellStyles count="4">
    <cellStyle name="Денежный" xfId="3" builtinId="4"/>
    <cellStyle name="Обычный" xfId="0" builtinId="0"/>
    <cellStyle name="Обычный 2" xfId="1" xr:uid="{EEFB4815-7B5B-4DD3-B514-9433415A92C4}"/>
    <cellStyle name="Финансовый" xfId="2" builtinId="3"/>
  </cellStyles>
  <dxfs count="2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5" tint="-0.24994659260841701"/>
        </patternFill>
      </fill>
    </dxf>
    <dxf>
      <fill>
        <patternFill>
          <bgColor rgb="FF92D050"/>
        </patternFill>
      </fill>
    </dxf>
    <dxf>
      <fill>
        <patternFill>
          <bgColor theme="7" tint="0.39994506668294322"/>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theme="5" tint="-0.24994659260841701"/>
        </patternFill>
      </fill>
    </dxf>
    <dxf>
      <fill>
        <patternFill>
          <bgColor rgb="FF92D050"/>
        </patternFill>
      </fill>
    </dxf>
    <dxf>
      <fill>
        <patternFill>
          <bgColor theme="7" tint="0.39994506668294322"/>
        </patternFill>
      </fill>
    </dxf>
    <dxf>
      <fill>
        <patternFill>
          <bgColor theme="5" tint="-0.24994659260841701"/>
        </patternFill>
      </fill>
    </dxf>
    <dxf>
      <fill>
        <patternFill>
          <bgColor theme="5" tint="-0.24994659260841701"/>
        </patternFill>
      </fill>
    </dxf>
    <dxf>
      <fill>
        <patternFill>
          <bgColor rgb="FF92D050"/>
        </patternFill>
      </fill>
    </dxf>
    <dxf>
      <fill>
        <patternFill>
          <bgColor rgb="FF92D050"/>
        </patternFill>
      </fill>
    </dxf>
    <dxf>
      <fill>
        <patternFill>
          <bgColor rgb="FF92D050"/>
        </patternFill>
      </fill>
    </dxf>
    <dxf>
      <fill>
        <patternFill>
          <bgColor theme="5" tint="-0.24994659260841701"/>
        </patternFill>
      </fill>
    </dxf>
    <dxf>
      <fill>
        <patternFill>
          <bgColor rgb="FF92D050"/>
        </patternFill>
      </fill>
    </dxf>
    <dxf>
      <fill>
        <patternFill>
          <bgColor theme="7" tint="0.39994506668294322"/>
        </patternFill>
      </fill>
    </dxf>
    <dxf>
      <fill>
        <patternFill>
          <bgColor theme="5" tint="-0.24994659260841701"/>
        </patternFill>
      </fill>
    </dxf>
    <dxf>
      <fill>
        <patternFill>
          <bgColor theme="5" tint="-0.2499465926084170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ECD1D-2B00-4C37-812E-5F7A96E5D33A}">
  <sheetPr>
    <tabColor rgb="FFFF0000"/>
  </sheetPr>
  <dimension ref="A1:K78"/>
  <sheetViews>
    <sheetView workbookViewId="0">
      <selection activeCell="D6" sqref="D6 H1"/>
    </sheetView>
  </sheetViews>
  <sheetFormatPr defaultRowHeight="15" x14ac:dyDescent="0.25"/>
  <cols>
    <col min="2" max="2" width="24.5703125" customWidth="1"/>
    <col min="3" max="3" width="15" customWidth="1"/>
    <col min="4" max="4" width="16.85546875" customWidth="1"/>
    <col min="5" max="5" width="16.42578125" customWidth="1"/>
    <col min="6" max="6" width="10.5703125" customWidth="1"/>
    <col min="10" max="10" width="20" customWidth="1"/>
    <col min="11" max="11" width="22" customWidth="1"/>
  </cols>
  <sheetData>
    <row r="1" spans="1:11" x14ac:dyDescent="0.25">
      <c r="C1" t="s">
        <v>34</v>
      </c>
      <c r="D1" t="s">
        <v>33</v>
      </c>
      <c r="F1" t="s">
        <v>36</v>
      </c>
      <c r="H1">
        <v>13.8254</v>
      </c>
      <c r="J1" t="s">
        <v>80</v>
      </c>
      <c r="K1" t="s">
        <v>81</v>
      </c>
    </row>
    <row r="2" spans="1:11" x14ac:dyDescent="0.25">
      <c r="A2" t="s">
        <v>32</v>
      </c>
      <c r="C2" s="73">
        <v>162042931.63999999</v>
      </c>
      <c r="D2" s="18" t="s">
        <v>35</v>
      </c>
      <c r="J2">
        <v>24</v>
      </c>
      <c r="K2">
        <v>60</v>
      </c>
    </row>
    <row r="3" spans="1:11" x14ac:dyDescent="0.25">
      <c r="A3" t="s">
        <v>77</v>
      </c>
      <c r="C3" s="17">
        <f>H1*D3</f>
        <v>48388900</v>
      </c>
      <c r="D3" s="18">
        <v>3500000</v>
      </c>
      <c r="J3">
        <v>25</v>
      </c>
      <c r="K3">
        <v>61</v>
      </c>
    </row>
    <row r="4" spans="1:11" x14ac:dyDescent="0.25">
      <c r="A4" t="s">
        <v>76</v>
      </c>
      <c r="C4" s="17">
        <f>D4*H1</f>
        <v>145166700</v>
      </c>
      <c r="D4" s="18">
        <v>10500000</v>
      </c>
      <c r="E4" s="16"/>
      <c r="J4">
        <v>26</v>
      </c>
      <c r="K4">
        <v>62</v>
      </c>
    </row>
    <row r="5" spans="1:11" x14ac:dyDescent="0.25">
      <c r="A5" t="s">
        <v>37</v>
      </c>
      <c r="C5" s="17">
        <f>D5*H1</f>
        <v>4838.8900000000003</v>
      </c>
      <c r="D5" s="18">
        <v>350</v>
      </c>
      <c r="E5" s="16"/>
      <c r="J5">
        <v>27</v>
      </c>
      <c r="K5">
        <v>63</v>
      </c>
    </row>
    <row r="6" spans="1:11" x14ac:dyDescent="0.25">
      <c r="A6" t="s">
        <v>78</v>
      </c>
      <c r="C6" s="17">
        <f>D6*H1</f>
        <v>3441183.5362</v>
      </c>
      <c r="D6" s="18">
        <v>248903</v>
      </c>
      <c r="E6" s="16"/>
      <c r="J6">
        <v>28</v>
      </c>
      <c r="K6">
        <v>64</v>
      </c>
    </row>
    <row r="7" spans="1:11" x14ac:dyDescent="0.25">
      <c r="A7" t="s">
        <v>79</v>
      </c>
      <c r="C7" s="17">
        <f>C6*3</f>
        <v>10323550.6086</v>
      </c>
      <c r="D7" s="18">
        <f>D6*3</f>
        <v>746709</v>
      </c>
      <c r="E7" s="16"/>
      <c r="J7">
        <v>29</v>
      </c>
      <c r="K7">
        <v>65</v>
      </c>
    </row>
    <row r="8" spans="1:11" x14ac:dyDescent="0.25">
      <c r="A8" t="s">
        <v>38</v>
      </c>
      <c r="C8" s="17">
        <v>6552681.0300000003</v>
      </c>
      <c r="D8" s="18">
        <f t="shared" ref="D8" si="0">C8/$H$1</f>
        <v>473959.5982756376</v>
      </c>
      <c r="J8">
        <v>30</v>
      </c>
      <c r="K8">
        <v>66</v>
      </c>
    </row>
    <row r="9" spans="1:11" x14ac:dyDescent="0.25">
      <c r="C9" s="17" t="s">
        <v>39</v>
      </c>
      <c r="D9" s="18"/>
      <c r="J9">
        <v>31</v>
      </c>
      <c r="K9">
        <v>67</v>
      </c>
    </row>
    <row r="10" spans="1:11" x14ac:dyDescent="0.25">
      <c r="A10" t="s">
        <v>41</v>
      </c>
      <c r="C10" s="74">
        <v>120</v>
      </c>
      <c r="D10" s="18"/>
      <c r="J10">
        <v>32</v>
      </c>
      <c r="K10">
        <v>68</v>
      </c>
    </row>
    <row r="11" spans="1:11" x14ac:dyDescent="0.25">
      <c r="A11" t="s">
        <v>42</v>
      </c>
      <c r="C11" s="20">
        <v>0.75</v>
      </c>
      <c r="D11" s="18" t="s">
        <v>40</v>
      </c>
      <c r="J11">
        <v>33</v>
      </c>
      <c r="K11">
        <v>69</v>
      </c>
    </row>
    <row r="12" spans="1:11" x14ac:dyDescent="0.25">
      <c r="A12" t="s">
        <v>44</v>
      </c>
      <c r="C12" s="19">
        <v>24</v>
      </c>
      <c r="D12" s="18" t="s">
        <v>45</v>
      </c>
      <c r="J12">
        <v>34</v>
      </c>
      <c r="K12">
        <v>70</v>
      </c>
    </row>
    <row r="13" spans="1:11" x14ac:dyDescent="0.25">
      <c r="A13" t="s">
        <v>44</v>
      </c>
      <c r="C13" s="19">
        <v>4000</v>
      </c>
      <c r="D13" s="18" t="s">
        <v>46</v>
      </c>
      <c r="J13">
        <v>35</v>
      </c>
      <c r="K13">
        <v>71</v>
      </c>
    </row>
    <row r="14" spans="1:11" x14ac:dyDescent="0.25">
      <c r="A14" t="s">
        <v>43</v>
      </c>
      <c r="C14" s="19">
        <v>3000</v>
      </c>
      <c r="D14" s="18" t="s">
        <v>46</v>
      </c>
      <c r="J14">
        <v>36</v>
      </c>
      <c r="K14">
        <v>72</v>
      </c>
    </row>
    <row r="15" spans="1:11" x14ac:dyDescent="0.25">
      <c r="A15" t="s">
        <v>47</v>
      </c>
      <c r="C15" s="19">
        <v>10000</v>
      </c>
      <c r="D15" s="17" t="s">
        <v>46</v>
      </c>
      <c r="J15">
        <v>37</v>
      </c>
      <c r="K15">
        <v>73</v>
      </c>
    </row>
    <row r="16" spans="1:11" x14ac:dyDescent="0.25">
      <c r="A16" t="s">
        <v>48</v>
      </c>
      <c r="C16" s="19">
        <v>60</v>
      </c>
      <c r="D16" s="18" t="s">
        <v>49</v>
      </c>
      <c r="J16">
        <v>38</v>
      </c>
      <c r="K16">
        <v>74</v>
      </c>
    </row>
    <row r="17" spans="1:11" x14ac:dyDescent="0.25">
      <c r="C17" s="60"/>
      <c r="D17" s="18"/>
      <c r="J17">
        <v>39</v>
      </c>
      <c r="K17">
        <v>75</v>
      </c>
    </row>
    <row r="18" spans="1:11" x14ac:dyDescent="0.25">
      <c r="J18">
        <v>40</v>
      </c>
      <c r="K18">
        <v>76</v>
      </c>
    </row>
    <row r="19" spans="1:11" x14ac:dyDescent="0.25">
      <c r="J19">
        <v>41</v>
      </c>
      <c r="K19">
        <v>77</v>
      </c>
    </row>
    <row r="20" spans="1:11" x14ac:dyDescent="0.25">
      <c r="J20">
        <v>42</v>
      </c>
      <c r="K20">
        <v>78</v>
      </c>
    </row>
    <row r="21" spans="1:11" x14ac:dyDescent="0.25">
      <c r="J21">
        <v>43</v>
      </c>
      <c r="K21">
        <v>79</v>
      </c>
    </row>
    <row r="22" spans="1:11" x14ac:dyDescent="0.25">
      <c r="J22">
        <v>44</v>
      </c>
      <c r="K22">
        <v>80</v>
      </c>
    </row>
    <row r="23" spans="1:11" x14ac:dyDescent="0.25">
      <c r="A23" t="s">
        <v>52</v>
      </c>
      <c r="J23">
        <v>45</v>
      </c>
      <c r="K23">
        <v>81</v>
      </c>
    </row>
    <row r="24" spans="1:11" x14ac:dyDescent="0.25">
      <c r="A24" t="s">
        <v>53</v>
      </c>
      <c r="J24">
        <v>46</v>
      </c>
      <c r="K24">
        <v>82</v>
      </c>
    </row>
    <row r="25" spans="1:11" x14ac:dyDescent="0.25">
      <c r="A25" t="s">
        <v>54</v>
      </c>
      <c r="J25">
        <v>47</v>
      </c>
      <c r="K25">
        <v>83</v>
      </c>
    </row>
    <row r="26" spans="1:11" x14ac:dyDescent="0.25">
      <c r="A26" t="s">
        <v>55</v>
      </c>
      <c r="J26">
        <v>48</v>
      </c>
      <c r="K26">
        <v>84</v>
      </c>
    </row>
    <row r="27" spans="1:11" x14ac:dyDescent="0.25">
      <c r="A27" t="s">
        <v>61</v>
      </c>
      <c r="J27">
        <v>49</v>
      </c>
      <c r="K27">
        <v>85</v>
      </c>
    </row>
    <row r="28" spans="1:11" x14ac:dyDescent="0.25">
      <c r="A28" t="s">
        <v>63</v>
      </c>
      <c r="J28">
        <v>50</v>
      </c>
      <c r="K28">
        <v>86</v>
      </c>
    </row>
    <row r="29" spans="1:11" x14ac:dyDescent="0.25">
      <c r="J29">
        <v>51</v>
      </c>
      <c r="K29">
        <v>87</v>
      </c>
    </row>
    <row r="30" spans="1:11" x14ac:dyDescent="0.25">
      <c r="J30">
        <v>52</v>
      </c>
      <c r="K30">
        <v>88</v>
      </c>
    </row>
    <row r="31" spans="1:11" x14ac:dyDescent="0.25">
      <c r="J31">
        <v>53</v>
      </c>
      <c r="K31">
        <v>89</v>
      </c>
    </row>
    <row r="32" spans="1:11" x14ac:dyDescent="0.25">
      <c r="J32">
        <v>54</v>
      </c>
      <c r="K32">
        <v>90</v>
      </c>
    </row>
    <row r="33" spans="10:11" x14ac:dyDescent="0.25">
      <c r="J33">
        <v>55</v>
      </c>
      <c r="K33">
        <v>91</v>
      </c>
    </row>
    <row r="34" spans="10:11" x14ac:dyDescent="0.25">
      <c r="J34">
        <v>56</v>
      </c>
      <c r="K34">
        <v>92</v>
      </c>
    </row>
    <row r="35" spans="10:11" x14ac:dyDescent="0.25">
      <c r="J35">
        <v>57</v>
      </c>
      <c r="K35">
        <v>93</v>
      </c>
    </row>
    <row r="36" spans="10:11" x14ac:dyDescent="0.25">
      <c r="J36">
        <v>58</v>
      </c>
      <c r="K36">
        <v>94</v>
      </c>
    </row>
    <row r="37" spans="10:11" x14ac:dyDescent="0.25">
      <c r="J37">
        <v>59</v>
      </c>
      <c r="K37">
        <v>95</v>
      </c>
    </row>
    <row r="38" spans="10:11" x14ac:dyDescent="0.25">
      <c r="J38">
        <v>60</v>
      </c>
      <c r="K38">
        <v>96</v>
      </c>
    </row>
    <row r="39" spans="10:11" x14ac:dyDescent="0.25">
      <c r="J39">
        <v>61</v>
      </c>
      <c r="K39">
        <v>97</v>
      </c>
    </row>
    <row r="40" spans="10:11" x14ac:dyDescent="0.25">
      <c r="J40">
        <v>62</v>
      </c>
      <c r="K40">
        <v>98</v>
      </c>
    </row>
    <row r="41" spans="10:11" x14ac:dyDescent="0.25">
      <c r="J41">
        <v>63</v>
      </c>
      <c r="K41">
        <v>99</v>
      </c>
    </row>
    <row r="42" spans="10:11" x14ac:dyDescent="0.25">
      <c r="J42">
        <v>64</v>
      </c>
      <c r="K42">
        <v>100</v>
      </c>
    </row>
    <row r="43" spans="10:11" x14ac:dyDescent="0.25">
      <c r="J43">
        <v>65</v>
      </c>
      <c r="K43">
        <v>101</v>
      </c>
    </row>
    <row r="44" spans="10:11" x14ac:dyDescent="0.25">
      <c r="J44">
        <v>66</v>
      </c>
      <c r="K44">
        <v>102</v>
      </c>
    </row>
    <row r="45" spans="10:11" x14ac:dyDescent="0.25">
      <c r="J45">
        <v>67</v>
      </c>
      <c r="K45">
        <v>103</v>
      </c>
    </row>
    <row r="46" spans="10:11" x14ac:dyDescent="0.25">
      <c r="J46">
        <v>68</v>
      </c>
      <c r="K46">
        <v>104</v>
      </c>
    </row>
    <row r="47" spans="10:11" x14ac:dyDescent="0.25">
      <c r="J47">
        <v>69</v>
      </c>
      <c r="K47">
        <v>105</v>
      </c>
    </row>
    <row r="48" spans="10:11" x14ac:dyDescent="0.25">
      <c r="J48">
        <v>70</v>
      </c>
      <c r="K48">
        <v>106</v>
      </c>
    </row>
    <row r="49" spans="10:11" x14ac:dyDescent="0.25">
      <c r="J49">
        <v>71</v>
      </c>
      <c r="K49">
        <v>107</v>
      </c>
    </row>
    <row r="50" spans="10:11" x14ac:dyDescent="0.25">
      <c r="J50">
        <v>72</v>
      </c>
      <c r="K50">
        <v>108</v>
      </c>
    </row>
    <row r="51" spans="10:11" x14ac:dyDescent="0.25">
      <c r="J51">
        <v>73</v>
      </c>
      <c r="K51">
        <v>109</v>
      </c>
    </row>
    <row r="52" spans="10:11" x14ac:dyDescent="0.25">
      <c r="J52">
        <v>74</v>
      </c>
      <c r="K52">
        <v>110</v>
      </c>
    </row>
    <row r="53" spans="10:11" x14ac:dyDescent="0.25">
      <c r="J53">
        <v>75</v>
      </c>
      <c r="K53">
        <v>111</v>
      </c>
    </row>
    <row r="54" spans="10:11" x14ac:dyDescent="0.25">
      <c r="J54">
        <v>76</v>
      </c>
      <c r="K54">
        <v>112</v>
      </c>
    </row>
    <row r="55" spans="10:11" x14ac:dyDescent="0.25">
      <c r="J55">
        <v>77</v>
      </c>
      <c r="K55">
        <v>113</v>
      </c>
    </row>
    <row r="56" spans="10:11" x14ac:dyDescent="0.25">
      <c r="J56">
        <v>78</v>
      </c>
      <c r="K56">
        <v>114</v>
      </c>
    </row>
    <row r="57" spans="10:11" x14ac:dyDescent="0.25">
      <c r="J57">
        <v>79</v>
      </c>
      <c r="K57">
        <v>115</v>
      </c>
    </row>
    <row r="58" spans="10:11" x14ac:dyDescent="0.25">
      <c r="J58">
        <v>80</v>
      </c>
      <c r="K58">
        <v>116</v>
      </c>
    </row>
    <row r="59" spans="10:11" x14ac:dyDescent="0.25">
      <c r="J59">
        <v>81</v>
      </c>
      <c r="K59">
        <v>117</v>
      </c>
    </row>
    <row r="60" spans="10:11" x14ac:dyDescent="0.25">
      <c r="J60">
        <v>82</v>
      </c>
      <c r="K60">
        <v>118</v>
      </c>
    </row>
    <row r="61" spans="10:11" x14ac:dyDescent="0.25">
      <c r="J61">
        <v>83</v>
      </c>
      <c r="K61">
        <v>119</v>
      </c>
    </row>
    <row r="62" spans="10:11" x14ac:dyDescent="0.25">
      <c r="J62">
        <v>84</v>
      </c>
      <c r="K62">
        <v>120</v>
      </c>
    </row>
    <row r="63" spans="10:11" x14ac:dyDescent="0.25">
      <c r="J63">
        <v>85</v>
      </c>
      <c r="K63">
        <v>121</v>
      </c>
    </row>
    <row r="64" spans="10:11" x14ac:dyDescent="0.25">
      <c r="J64">
        <v>86</v>
      </c>
      <c r="K64">
        <v>122</v>
      </c>
    </row>
    <row r="65" spans="10:11" x14ac:dyDescent="0.25">
      <c r="J65">
        <v>87</v>
      </c>
      <c r="K65">
        <v>123</v>
      </c>
    </row>
    <row r="66" spans="10:11" x14ac:dyDescent="0.25">
      <c r="J66">
        <v>88</v>
      </c>
      <c r="K66">
        <v>124</v>
      </c>
    </row>
    <row r="67" spans="10:11" x14ac:dyDescent="0.25">
      <c r="J67">
        <v>89</v>
      </c>
      <c r="K67">
        <v>125</v>
      </c>
    </row>
    <row r="68" spans="10:11" x14ac:dyDescent="0.25">
      <c r="J68">
        <v>90</v>
      </c>
      <c r="K68">
        <v>126</v>
      </c>
    </row>
    <row r="69" spans="10:11" x14ac:dyDescent="0.25">
      <c r="J69">
        <v>91</v>
      </c>
      <c r="K69">
        <v>127</v>
      </c>
    </row>
    <row r="70" spans="10:11" x14ac:dyDescent="0.25">
      <c r="J70">
        <v>92</v>
      </c>
      <c r="K70">
        <v>128</v>
      </c>
    </row>
    <row r="71" spans="10:11" x14ac:dyDescent="0.25">
      <c r="J71">
        <v>93</v>
      </c>
      <c r="K71">
        <v>129</v>
      </c>
    </row>
    <row r="72" spans="10:11" x14ac:dyDescent="0.25">
      <c r="J72">
        <v>94</v>
      </c>
      <c r="K72">
        <v>130</v>
      </c>
    </row>
    <row r="73" spans="10:11" x14ac:dyDescent="0.25">
      <c r="J73">
        <v>95</v>
      </c>
      <c r="K73">
        <v>131</v>
      </c>
    </row>
    <row r="74" spans="10:11" x14ac:dyDescent="0.25">
      <c r="J74">
        <v>96</v>
      </c>
      <c r="K74">
        <v>132</v>
      </c>
    </row>
    <row r="75" spans="10:11" x14ac:dyDescent="0.25">
      <c r="J75">
        <v>97</v>
      </c>
      <c r="K75">
        <v>133</v>
      </c>
    </row>
    <row r="76" spans="10:11" x14ac:dyDescent="0.25">
      <c r="J76">
        <v>98</v>
      </c>
      <c r="K76">
        <v>134</v>
      </c>
    </row>
    <row r="77" spans="10:11" x14ac:dyDescent="0.25">
      <c r="J77">
        <v>99</v>
      </c>
      <c r="K77">
        <v>135</v>
      </c>
    </row>
    <row r="78" spans="10:11" x14ac:dyDescent="0.25">
      <c r="J78">
        <v>100</v>
      </c>
      <c r="K78">
        <v>136</v>
      </c>
    </row>
  </sheetData>
  <sheetProtection algorithmName="SHA-512" hashValue="Mu2Cn30GYJE46mZ5YhAL50MFTUPAY4fPIfp2POUpaxNgCszrA8mrnIPD5YBvuzOqegVzF1uhTR3YuCMbNqsnZA==" saltValue="3B2Ovj9GQuasqvjUB3YL4A==" spinCount="100000"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D41E63-1DFD-451C-8CED-239D01333B78}">
  <sheetPr>
    <tabColor rgb="FFFFFF00"/>
  </sheetPr>
  <dimension ref="A1:Z161"/>
  <sheetViews>
    <sheetView showGridLines="0" tabSelected="1" topLeftCell="A4" zoomScale="80" zoomScaleNormal="80" workbookViewId="0">
      <selection activeCell="C15" sqref="C15 C40 B41:C41"/>
    </sheetView>
  </sheetViews>
  <sheetFormatPr defaultRowHeight="15" x14ac:dyDescent="0.25"/>
  <cols>
    <col min="1" max="1" width="85.85546875" style="1" customWidth="1"/>
    <col min="2" max="2" width="23.28515625" style="1" customWidth="1"/>
    <col min="3" max="3" width="28.28515625" style="1" customWidth="1"/>
    <col min="4" max="4" width="53.140625" style="3" customWidth="1"/>
    <col min="5" max="5" width="19.5703125" style="3" customWidth="1"/>
    <col min="6" max="6" width="15.7109375" style="3" customWidth="1"/>
    <col min="7" max="8" width="9.140625" style="3"/>
    <col min="9" max="12" width="9.140625" style="3" customWidth="1"/>
    <col min="13" max="22" width="9.140625" style="3" hidden="1" customWidth="1"/>
    <col min="23" max="26" width="9.140625" style="3" customWidth="1"/>
    <col min="27" max="16384" width="9.140625" style="1"/>
  </cols>
  <sheetData>
    <row r="1" spans="1:17" ht="45.75" customHeight="1" thickBot="1" x14ac:dyDescent="0.3">
      <c r="A1" s="79" t="s">
        <v>4</v>
      </c>
      <c r="B1" s="80"/>
      <c r="C1" s="80"/>
      <c r="D1" s="27" t="s">
        <v>56</v>
      </c>
      <c r="E1" s="3" t="s">
        <v>2</v>
      </c>
      <c r="F1" s="4">
        <f>Требования!H1</f>
        <v>13.8254</v>
      </c>
      <c r="G1" s="3" t="s">
        <v>1</v>
      </c>
    </row>
    <row r="2" spans="1:17" ht="15.75" customHeight="1" thickBot="1" x14ac:dyDescent="0.3">
      <c r="A2" s="81" t="s">
        <v>11</v>
      </c>
      <c r="B2" s="82"/>
      <c r="C2" s="82"/>
      <c r="D2" s="39"/>
    </row>
    <row r="3" spans="1:17" ht="17.25" customHeight="1" x14ac:dyDescent="0.25">
      <c r="A3" s="6" t="s">
        <v>0</v>
      </c>
      <c r="B3" s="83"/>
      <c r="C3" s="84"/>
      <c r="D3" s="28" t="str">
        <f>IF(B3="",Требования!A23,Требования!A28)</f>
        <v>Необходимо заполнить</v>
      </c>
    </row>
    <row r="4" spans="1:17" s="3" customFormat="1" ht="15.75" thickBot="1" x14ac:dyDescent="0.3">
      <c r="A4" s="7" t="s">
        <v>82</v>
      </c>
      <c r="B4" s="85"/>
      <c r="C4" s="86"/>
      <c r="D4" s="50" t="str">
        <f>IF(B4="",Требования!A23,IF(B4&lt;=Требования!C10,Требования!$A$24,IF('Расчетная цена договора форма'!B4&gt;Требования!C10,IF(ISTEXT(B4)=TRUE,Требования!$A$26,Требования!$A$25))))</f>
        <v>Необходимо заполнить</v>
      </c>
    </row>
    <row r="5" spans="1:17" s="3" customFormat="1" ht="15.75" thickBot="1" x14ac:dyDescent="0.3">
      <c r="A5" s="81" t="s">
        <v>57</v>
      </c>
      <c r="B5" s="82"/>
      <c r="C5" s="95"/>
      <c r="D5" s="57"/>
    </row>
    <row r="6" spans="1:17" s="3" customFormat="1" x14ac:dyDescent="0.25">
      <c r="A6" s="45" t="s">
        <v>65</v>
      </c>
      <c r="B6" s="91"/>
      <c r="C6" s="92"/>
      <c r="D6" s="48" t="str">
        <f>IF(B6="",Требования!$A$23&amp;" цифрами и прописью",IF(B6&gt;=Требования!C12,Требования!$A$24,Требования!$A$27))</f>
        <v>Необходимо заполнить цифрами и прописью</v>
      </c>
      <c r="Q6" s="3" t="str">
        <f>SUBSTITUTE(SUBSTITUTE(SUBSTITUTE(TRIM(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IF(LEN(INT(B6))&gt;6,ROMAN(MID(INT(B6),1,LEN(INT(B6))-6)+0)&amp;" миллионов "&amp;ROMAN(MID(INT(B6),LEN(INT(B6))-5,3)+0)&amp;" тысяч "&amp;ROMAN(MID(INT(B6),LEN(INT(B6))-2,3)+0),IF(LEN(INT(B6))&gt;3,ROMAN(MID(INT(B6),1,LEN(INT(B6))-3)+0)&amp;" тысяч "&amp;ROMAN(MID(INT(B6),LEN(INT(B6))-2,3)+0),ROMAN(INT(B6)))),"DCCC"," восемьсот"),"DCC"," семьсот"),"DC"," шестьсот"),"CD"," четыреста"),"XC"," девяносто"),"CCC"," триста"),"CC"," двести"),"D"," пятьсот"),"CM"," девятьсот"),"C"," сто"),"XL"," сорок"),"LXXX"," восемьдесят"),"LXX"," семьдесят"),"LX"," шестьдесят"),"L"," пятьдесят"),"XXX"," тридцать"),"XX"," двадцать"),"XIX"," девятнадцать"),"XVIII"," восемнадцать"),"XVII"," семнадцать"),"XVI"," шестнадцать"),"XV"," пятнадцать"),"XIV"," четырнадцать"),"XIII"," тринадцать"),"XII"," двенадцать"),"XI"," одиннадцать"),"IX"," девять"),"X"," десять"),"VIII"," восемь"),"VII"," семь"),"VI"," шесть"),"IV"," четыре"),"V"," пять"),"III"," три"),"II"," два"),"I"," один"),"один тысяч","одна тысяча"),"два тысяч","две тысячи"),"три тысяч","три тысячи"),"четыре тысяч","четыре тысячи"),"один миллионов","один миллион"),"два миллионов","два миллиона"),"три миллионов","три миллиона"),"четыре миллионов","четыре миллиона")),"миллион тысяч","миллион"),"миллиона тысяч","миллиона"),"миллионов тысяч","миллионов")</f>
        <v/>
      </c>
    </row>
    <row r="7" spans="1:17" s="3" customFormat="1" ht="18" customHeight="1" x14ac:dyDescent="0.25">
      <c r="A7" s="46" t="s">
        <v>66</v>
      </c>
      <c r="B7" s="93"/>
      <c r="C7" s="94"/>
      <c r="D7" s="37" t="str">
        <f>IF(B7="",Требования!$A$23&amp;" цифрами и прописью",IF(B7&gt;=Требования!C13,Требования!$A$24,Требования!$A$27))</f>
        <v>Необходимо заполнить цифрами и прописью</v>
      </c>
      <c r="Q7" s="3" t="str">
        <f t="shared" ref="Q7:Q10" si="0">SUBSTITUTE(SUBSTITUTE(SUBSTITUTE(TRIM(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SUBSTITUTE(IF(LEN(INT(B7))&gt;6,ROMAN(MID(INT(B7),1,LEN(INT(B7))-6)+0)&amp;" миллионов "&amp;ROMAN(MID(INT(B7),LEN(INT(B7))-5,3)+0)&amp;" тысяч "&amp;ROMAN(MID(INT(B7),LEN(INT(B7))-2,3)+0),IF(LEN(INT(B7))&gt;3,ROMAN(MID(INT(B7),1,LEN(INT(B7))-3)+0)&amp;" тысяч "&amp;ROMAN(MID(INT(B7),LEN(INT(B7))-2,3)+0),ROMAN(INT(B7)))),"DCCC"," восемьсот"),"DCC"," семьсот"),"DC"," шестьсот"),"CD"," четыреста"),"XC"," девяносто"),"CCC"," триста"),"CC"," двести"),"D"," пятьсот"),"CM"," девятьсот"),"C"," сто"),"XL"," сорок"),"LXXX"," восемьдесят"),"LXX"," семьдесят"),"LX"," шестьдесят"),"L"," пятьдесят"),"XXX"," тридцать"),"XX"," двадцать"),"XIX"," девятнадцать"),"XVIII"," восемнадцать"),"XVII"," семнадцать"),"XVI"," шестнадцать"),"XV"," пятнадцать"),"XIV"," четырнадцать"),"XIII"," тринадцать"),"XII"," двенадцать"),"XI"," одиннадцать"),"IX"," девять"),"X"," десять"),"VIII"," восемь"),"VII"," семь"),"VI"," шесть"),"IV"," четыре"),"V"," пять"),"III"," три"),"II"," два"),"I"," один"),"один тысяч","одна тысяча"),"два тысяч","две тысячи"),"три тысяч","три тысячи"),"четыре тысяч","четыре тысячи"),"один миллионов","один миллион"),"два миллионов","два миллиона"),"три миллионов","три миллиона"),"четыре миллионов","четыре миллиона")),"миллион тысяч","миллион"),"миллиона тысяч","миллиона"),"миллионов тысяч","миллионов")</f>
        <v/>
      </c>
    </row>
    <row r="8" spans="1:17" s="3" customFormat="1" x14ac:dyDescent="0.25">
      <c r="A8" s="46" t="s">
        <v>58</v>
      </c>
      <c r="B8" s="93"/>
      <c r="C8" s="94"/>
      <c r="D8" s="37" t="str">
        <f>IF(B8="",Требования!$A$23&amp;" цифрами и прописью",IF(B8&gt;=Требования!C14,Требования!$A$24,Требования!$A$27))</f>
        <v>Необходимо заполнить цифрами и прописью</v>
      </c>
      <c r="Q8" s="3" t="str">
        <f t="shared" si="0"/>
        <v/>
      </c>
    </row>
    <row r="9" spans="1:17" s="3" customFormat="1" x14ac:dyDescent="0.25">
      <c r="A9" s="46" t="s">
        <v>59</v>
      </c>
      <c r="B9" s="93"/>
      <c r="C9" s="94"/>
      <c r="D9" s="37" t="str">
        <f>IF(B9="",Требования!$A$23&amp;" цифрами и прописью",IF(B9&gt;=Требования!C15,Требования!$A$24,Требования!$A$27))</f>
        <v>Необходимо заполнить цифрами и прописью</v>
      </c>
      <c r="Q9" s="3" t="str">
        <f t="shared" si="0"/>
        <v/>
      </c>
    </row>
    <row r="10" spans="1:17" s="3" customFormat="1" ht="15.75" thickBot="1" x14ac:dyDescent="0.3">
      <c r="A10" s="47" t="s">
        <v>60</v>
      </c>
      <c r="B10" s="85"/>
      <c r="C10" s="86"/>
      <c r="D10" s="49" t="str">
        <f>IF(B10="",Требования!$A$23&amp;" цифрами и прописью",IF(B10&gt;=Требования!C16,Требования!$A$24,Требования!$A$27))</f>
        <v>Необходимо заполнить цифрами и прописью</v>
      </c>
      <c r="Q10" s="3" t="str">
        <f t="shared" si="0"/>
        <v/>
      </c>
    </row>
    <row r="11" spans="1:17" s="3" customFormat="1" ht="15.75" thickBot="1" x14ac:dyDescent="0.3">
      <c r="A11" s="6" t="s">
        <v>7</v>
      </c>
      <c r="B11" s="58" t="s">
        <v>5</v>
      </c>
      <c r="C11" s="59" t="s">
        <v>6</v>
      </c>
      <c r="D11" s="51"/>
    </row>
    <row r="12" spans="1:17" s="3" customFormat="1" x14ac:dyDescent="0.25">
      <c r="A12" s="8" t="s">
        <v>70</v>
      </c>
      <c r="B12" s="34"/>
      <c r="C12" s="31">
        <f t="shared" ref="C12:C13" si="1">B12*$F$1</f>
        <v>0</v>
      </c>
      <c r="D12" s="38"/>
    </row>
    <row r="13" spans="1:17" s="3" customFormat="1" x14ac:dyDescent="0.25">
      <c r="A13" s="8" t="s">
        <v>8</v>
      </c>
      <c r="B13" s="35"/>
      <c r="C13" s="32">
        <f t="shared" si="1"/>
        <v>0</v>
      </c>
      <c r="D13" s="38"/>
    </row>
    <row r="14" spans="1:17" s="3" customFormat="1" x14ac:dyDescent="0.25">
      <c r="A14" s="10" t="s">
        <v>71</v>
      </c>
      <c r="B14" s="36">
        <f>B12+B13</f>
        <v>0</v>
      </c>
      <c r="C14" s="33">
        <f>C12+C13</f>
        <v>0</v>
      </c>
      <c r="D14" s="37" t="str">
        <f>IF(C14=0,IF(B14=0,"Необходимо заполнить Цену Товара и стоимость доставки",IF('Расчетная цена договора форма'!B14&lt;=Требования!D3,Требования!$A$24,IF('Расчетная цена договора форма'!B14&gt;Требования!D3,Требования!$A$25,"ОШИБКАюани"))),IF(C14=0,"Необходимо заполнить Цену Товара и стоимость доставки",IF('Расчетная цена договора форма'!C14&lt;=Требования!C3,Требования!$A$24,IF('Расчетная цена договора форма'!C14&gt;Требования!C3,Требования!$A$25,"ОШИБКАрубли"))))</f>
        <v>Необходимо заполнить Цену Товара и стоимость доставки</v>
      </c>
    </row>
    <row r="15" spans="1:17" s="3" customFormat="1" ht="30" x14ac:dyDescent="0.25">
      <c r="A15" s="68" t="s">
        <v>72</v>
      </c>
      <c r="B15" s="67">
        <f>B14*3</f>
        <v>0</v>
      </c>
      <c r="C15" s="33">
        <f>C14*3</f>
        <v>0</v>
      </c>
      <c r="D15" s="37" t="str">
        <f>IF(C15=0,IF(B15=0,"Необходимо заполнить Цену Товара и стоимость доставки",IF('Расчетная цена договора форма'!B15&lt;=Требования!D4,Требования!$A$24,IF('Расчетная цена договора форма'!B15&gt;Требования!D4,Требования!$A$25,"ОШИБКАюани"))),IF(C15=0,"Необходимо заполнить Цену Товара и стоимость доставки",IF('Расчетная цена договора форма'!C15&lt;=Требования!C4,Требования!$A$24,IF('Расчетная цена договора форма'!C15&gt;Требования!C4,Требования!$A$25,"ОШИБКАрубли"))))</f>
        <v>Необходимо заполнить Цену Товара и стоимость доставки</v>
      </c>
    </row>
    <row r="16" spans="1:17" s="3" customFormat="1" ht="33" customHeight="1" thickBot="1" x14ac:dyDescent="0.3">
      <c r="A16" s="9" t="s">
        <v>62</v>
      </c>
      <c r="B16" s="43">
        <v>0</v>
      </c>
      <c r="C16" s="32">
        <f t="shared" ref="C16" si="2">B16*$F$1</f>
        <v>0</v>
      </c>
      <c r="D16" s="44" t="str">
        <f>IF(AND(B16=0,C16=0),"Аванс не требуется/Указать размер аванса, если требуется",IF(B16=0,IF(C16&lt;=C14*Требования!C11,Требования!A24,Требования!A25),IF(B16&lt;=B14*Требования!C11,Требования!A24,Требования!A25)))</f>
        <v>Аванс не требуется/Указать размер аванса, если требуется</v>
      </c>
    </row>
    <row r="17" spans="1:4" s="3" customFormat="1" ht="16.5" thickBot="1" x14ac:dyDescent="0.3">
      <c r="A17" s="87" t="s">
        <v>3</v>
      </c>
      <c r="B17" s="88"/>
      <c r="C17" s="88"/>
      <c r="D17" s="55"/>
    </row>
    <row r="18" spans="1:4" s="3" customFormat="1" ht="16.5" thickBot="1" x14ac:dyDescent="0.3">
      <c r="A18" s="52" t="s">
        <v>10</v>
      </c>
      <c r="B18" s="56">
        <v>0</v>
      </c>
      <c r="C18" s="53">
        <f>B18*$F$1</f>
        <v>0</v>
      </c>
      <c r="D18" s="54" t="str">
        <f>IF(C18="0",IF(B18=0,Требования!$A$23,IF('Расчетная цена договора форма'!B18&lt;=Требования!D5,Требования!$A$24,IF('Расчетная цена договора форма'!B18&gt;Требования!D5,Требования!$A$25,"ОШИБКАюани"))),IF(C18=0,Требования!$A$23,IF('Расчетная цена договора форма'!C18&lt;=Требования!C5,Требования!$A$24,IF('Расчетная цена договора форма'!C18&gt;Требования!C5,Требования!$A$25,"ОШИБКАрубли"))))</f>
        <v>Необходимо заполнить</v>
      </c>
    </row>
    <row r="19" spans="1:4" s="3" customFormat="1" ht="16.5" thickBot="1" x14ac:dyDescent="0.3">
      <c r="A19" s="89" t="s">
        <v>31</v>
      </c>
      <c r="B19" s="90"/>
      <c r="C19" s="90"/>
      <c r="D19" s="39"/>
    </row>
    <row r="20" spans="1:4" s="3" customFormat="1" ht="16.5" thickBot="1" x14ac:dyDescent="0.3">
      <c r="A20" s="11" t="s">
        <v>9</v>
      </c>
      <c r="B20" s="5" t="s">
        <v>5</v>
      </c>
      <c r="C20" s="25" t="s">
        <v>6</v>
      </c>
      <c r="D20" s="39"/>
    </row>
    <row r="21" spans="1:4" s="3" customFormat="1" x14ac:dyDescent="0.25">
      <c r="A21" s="12" t="s">
        <v>13</v>
      </c>
      <c r="B21" s="2">
        <v>0</v>
      </c>
      <c r="C21" s="26">
        <f>B21*$F$1</f>
        <v>0</v>
      </c>
      <c r="D21" s="29" t="str">
        <f>IF(C21=0,"ТО при наработке в "&amp;A21&amp;" проводить не требуется",IF(C21&gt;0,"ТО проводится","Ошибка"))</f>
        <v>ТО при наработке в 50 мтч проводить не требуется</v>
      </c>
    </row>
    <row r="22" spans="1:4" s="3" customFormat="1" x14ac:dyDescent="0.25">
      <c r="A22" s="13" t="s">
        <v>14</v>
      </c>
      <c r="B22" s="2">
        <v>0</v>
      </c>
      <c r="C22" s="26">
        <f t="shared" ref="C22:C38" si="3">B22*$F$1</f>
        <v>0</v>
      </c>
      <c r="D22" s="29" t="str">
        <f t="shared" ref="D22:D38" si="4">IF(C22=0,"ТО при наработке в "&amp;A22&amp;" проводить не требуется",IF(C22&gt;0,"ТО проводится","Ошибка"))</f>
        <v>ТО при наработке в 100 мтч проводить не требуется</v>
      </c>
    </row>
    <row r="23" spans="1:4" s="3" customFormat="1" x14ac:dyDescent="0.25">
      <c r="A23" s="13" t="s">
        <v>15</v>
      </c>
      <c r="B23" s="2">
        <v>0</v>
      </c>
      <c r="C23" s="26">
        <f t="shared" si="3"/>
        <v>0</v>
      </c>
      <c r="D23" s="29" t="str">
        <f t="shared" si="4"/>
        <v>ТО при наработке в 250 мтч проводить не требуется</v>
      </c>
    </row>
    <row r="24" spans="1:4" s="3" customFormat="1" x14ac:dyDescent="0.25">
      <c r="A24" s="13" t="s">
        <v>16</v>
      </c>
      <c r="B24" s="2">
        <v>0</v>
      </c>
      <c r="C24" s="26">
        <f t="shared" si="3"/>
        <v>0</v>
      </c>
      <c r="D24" s="29" t="str">
        <f t="shared" si="4"/>
        <v>ТО при наработке в 500 мтч проводить не требуется</v>
      </c>
    </row>
    <row r="25" spans="1:4" s="3" customFormat="1" x14ac:dyDescent="0.25">
      <c r="A25" s="13" t="s">
        <v>17</v>
      </c>
      <c r="B25" s="2">
        <v>0</v>
      </c>
      <c r="C25" s="26">
        <f t="shared" si="3"/>
        <v>0</v>
      </c>
      <c r="D25" s="29" t="str">
        <f t="shared" si="4"/>
        <v>ТО при наработке в 750 мтч проводить не требуется</v>
      </c>
    </row>
    <row r="26" spans="1:4" s="3" customFormat="1" x14ac:dyDescent="0.25">
      <c r="A26" s="13" t="s">
        <v>18</v>
      </c>
      <c r="B26" s="2">
        <v>0</v>
      </c>
      <c r="C26" s="26">
        <f t="shared" si="3"/>
        <v>0</v>
      </c>
      <c r="D26" s="29" t="str">
        <f t="shared" si="4"/>
        <v>ТО при наработке в 1000 мтч проводить не требуется</v>
      </c>
    </row>
    <row r="27" spans="1:4" s="3" customFormat="1" x14ac:dyDescent="0.25">
      <c r="A27" s="13" t="s">
        <v>19</v>
      </c>
      <c r="B27" s="2">
        <v>0</v>
      </c>
      <c r="C27" s="26">
        <f t="shared" si="3"/>
        <v>0</v>
      </c>
      <c r="D27" s="29" t="str">
        <f t="shared" si="4"/>
        <v>ТО при наработке в 1250 мтч проводить не требуется</v>
      </c>
    </row>
    <row r="28" spans="1:4" s="3" customFormat="1" x14ac:dyDescent="0.25">
      <c r="A28" s="13" t="s">
        <v>20</v>
      </c>
      <c r="B28" s="2">
        <v>0</v>
      </c>
      <c r="C28" s="26">
        <f t="shared" si="3"/>
        <v>0</v>
      </c>
      <c r="D28" s="29" t="str">
        <f t="shared" si="4"/>
        <v>ТО при наработке в 1500 мтч проводить не требуется</v>
      </c>
    </row>
    <row r="29" spans="1:4" s="3" customFormat="1" x14ac:dyDescent="0.25">
      <c r="A29" s="13" t="s">
        <v>21</v>
      </c>
      <c r="B29" s="2">
        <v>0</v>
      </c>
      <c r="C29" s="26">
        <f>B29*$F$1</f>
        <v>0</v>
      </c>
      <c r="D29" s="29" t="str">
        <f t="shared" si="4"/>
        <v>ТО при наработке в 1750 мтч проводить не требуется</v>
      </c>
    </row>
    <row r="30" spans="1:4" s="3" customFormat="1" x14ac:dyDescent="0.25">
      <c r="A30" s="13" t="s">
        <v>22</v>
      </c>
      <c r="B30" s="2">
        <v>0</v>
      </c>
      <c r="C30" s="26">
        <f t="shared" si="3"/>
        <v>0</v>
      </c>
      <c r="D30" s="29" t="str">
        <f t="shared" si="4"/>
        <v>ТО при наработке в 2000 мтч проводить не требуется</v>
      </c>
    </row>
    <row r="31" spans="1:4" s="3" customFormat="1" x14ac:dyDescent="0.25">
      <c r="A31" s="13" t="s">
        <v>23</v>
      </c>
      <c r="B31" s="2">
        <v>0</v>
      </c>
      <c r="C31" s="26">
        <f t="shared" si="3"/>
        <v>0</v>
      </c>
      <c r="D31" s="29" t="str">
        <f t="shared" si="4"/>
        <v>ТО при наработке в 2250 мтч проводить не требуется</v>
      </c>
    </row>
    <row r="32" spans="1:4" s="3" customFormat="1" x14ac:dyDescent="0.25">
      <c r="A32" s="13" t="s">
        <v>24</v>
      </c>
      <c r="B32" s="2">
        <v>0</v>
      </c>
      <c r="C32" s="26">
        <f t="shared" si="3"/>
        <v>0</v>
      </c>
      <c r="D32" s="29" t="str">
        <f t="shared" si="4"/>
        <v>ТО при наработке в 2500 мтч проводить не требуется</v>
      </c>
    </row>
    <row r="33" spans="1:4" s="3" customFormat="1" x14ac:dyDescent="0.25">
      <c r="A33" s="13" t="s">
        <v>25</v>
      </c>
      <c r="B33" s="2">
        <v>0</v>
      </c>
      <c r="C33" s="26">
        <f t="shared" si="3"/>
        <v>0</v>
      </c>
      <c r="D33" s="29" t="str">
        <f t="shared" si="4"/>
        <v>ТО при наработке в 2750 мтч проводить не требуется</v>
      </c>
    </row>
    <row r="34" spans="1:4" s="3" customFormat="1" x14ac:dyDescent="0.25">
      <c r="A34" s="13" t="s">
        <v>26</v>
      </c>
      <c r="B34" s="2">
        <v>0</v>
      </c>
      <c r="C34" s="26">
        <f t="shared" si="3"/>
        <v>0</v>
      </c>
      <c r="D34" s="29" t="str">
        <f t="shared" si="4"/>
        <v>ТО при наработке в 3000 мтч проводить не требуется</v>
      </c>
    </row>
    <row r="35" spans="1:4" s="3" customFormat="1" x14ac:dyDescent="0.25">
      <c r="A35" s="13" t="s">
        <v>27</v>
      </c>
      <c r="B35" s="2">
        <v>0</v>
      </c>
      <c r="C35" s="26">
        <f t="shared" si="3"/>
        <v>0</v>
      </c>
      <c r="D35" s="29" t="str">
        <f t="shared" si="4"/>
        <v>ТО при наработке в 3250 мтч проводить не требуется</v>
      </c>
    </row>
    <row r="36" spans="1:4" s="3" customFormat="1" x14ac:dyDescent="0.25">
      <c r="A36" s="13" t="s">
        <v>28</v>
      </c>
      <c r="B36" s="2">
        <v>0</v>
      </c>
      <c r="C36" s="26">
        <f t="shared" si="3"/>
        <v>0</v>
      </c>
      <c r="D36" s="29" t="str">
        <f t="shared" si="4"/>
        <v>ТО при наработке в 3500 мтч проводить не требуется</v>
      </c>
    </row>
    <row r="37" spans="1:4" s="3" customFormat="1" x14ac:dyDescent="0.25">
      <c r="A37" s="13" t="s">
        <v>29</v>
      </c>
      <c r="B37" s="2">
        <v>0</v>
      </c>
      <c r="C37" s="26">
        <f t="shared" si="3"/>
        <v>0</v>
      </c>
      <c r="D37" s="29" t="str">
        <f t="shared" si="4"/>
        <v>ТО при наработке в 3750 мтч проводить не требуется</v>
      </c>
    </row>
    <row r="38" spans="1:4" s="3" customFormat="1" ht="15.75" thickBot="1" x14ac:dyDescent="0.3">
      <c r="A38" s="13" t="s">
        <v>30</v>
      </c>
      <c r="B38" s="2">
        <v>0</v>
      </c>
      <c r="C38" s="26">
        <f t="shared" si="3"/>
        <v>0</v>
      </c>
      <c r="D38" s="29" t="str">
        <f t="shared" si="4"/>
        <v>ТО при наработке в 4000 мтч проводить не требуется</v>
      </c>
    </row>
    <row r="39" spans="1:4" s="3" customFormat="1" ht="15.75" thickBot="1" x14ac:dyDescent="0.3">
      <c r="A39" s="14" t="s">
        <v>74</v>
      </c>
      <c r="B39" s="69">
        <f>SUM(B21:B38)</f>
        <v>0</v>
      </c>
      <c r="C39" s="71">
        <f>SUM(C21:C38)</f>
        <v>0</v>
      </c>
      <c r="D39" s="30" t="str">
        <f>IF(C39="0",IF(B39=0,Требования!$A$23&amp;" стоимости проведения ТО",IF('Расчетная цена договора форма'!B39&lt;=Требования!D6,Требования!$A$24,IF('Расчетная цена договора форма'!B39&gt;Требования!D6,Требования!$A$25,"ОШИБКАюани"))),IF(C39=0,Требования!$A$23&amp;" стоимости проведения ТО",IF('Расчетная цена договора форма'!C39&lt;=Требования!C6,Требования!$A$24,IF('Расчетная цена договора форма'!C39&gt;Требования!C6,Требования!$A$25,"ОШИБКАрубли"))))</f>
        <v>Необходимо заполнить стоимости проведения ТО</v>
      </c>
    </row>
    <row r="40" spans="1:4" s="3" customFormat="1" ht="15.75" thickBot="1" x14ac:dyDescent="0.3">
      <c r="A40" s="14" t="s">
        <v>75</v>
      </c>
      <c r="B40" s="70">
        <f>B39*3</f>
        <v>0</v>
      </c>
      <c r="C40" s="72">
        <f>C39*3</f>
        <v>0</v>
      </c>
      <c r="D40" s="30" t="str">
        <f>IF(C40="0",IF(B40=0,Требования!$A$23&amp;" стоимости проведения ТО",IF('Расчетная цена договора форма'!B40&lt;=Требования!D7,Требования!$A$24,IF('Расчетная цена договора форма'!B40&gt;Требования!D7,Требования!$A$25,"ОШИБКАюани"))),IF(C40=0,Требования!$A$23&amp;" стоимости проведения ТО",IF('Расчетная цена договора форма'!C40&lt;=Требования!C7,Требования!$A$24,IF('Расчетная цена договора форма'!C40&gt;Требования!C7,Требования!$A$25,"ОШИБКАрубли"))))</f>
        <v>Необходимо заполнить стоимости проведения ТО</v>
      </c>
    </row>
    <row r="41" spans="1:4" s="3" customFormat="1" ht="15.75" thickBot="1" x14ac:dyDescent="0.3">
      <c r="A41" s="14" t="s">
        <v>73</v>
      </c>
      <c r="B41" s="75">
        <f>Требования!C8</f>
        <v>6552681.0300000003</v>
      </c>
      <c r="C41" s="76"/>
      <c r="D41" s="30" t="str">
        <f>IF(B41=Требования!C8,Требования!A24,Требования!A26)</f>
        <v>Корректно</v>
      </c>
    </row>
    <row r="42" spans="1:4" s="3" customFormat="1" ht="36.75" customHeight="1" thickBot="1" x14ac:dyDescent="0.3">
      <c r="A42" s="15" t="s">
        <v>12</v>
      </c>
      <c r="B42" s="77">
        <f>C15+C40+B41</f>
        <v>6552681.0300000003</v>
      </c>
      <c r="C42" s="78"/>
      <c r="D42" s="40" t="str">
        <f>IF(C15+C40+B41=B42,IF(OR(AND(B42&lt;=Требования!C2,B42=B41),C13=0,C40=0),Требования!A23&amp;" цену товара с учетом доставки и/или стоимость обслуживания",IF(B42&lt;=Требования!C2,Требования!A24,IF(B42&gt;Требования!C2,Требования!A25,IF(C15+C40+B41=B42,Требования!A26,"Расчетная (условная) цена договора расчитана некорректно")))),Требования!A26)</f>
        <v>Необходимо заполнить цену товара с учетом доставки и/или стоимость обслуживания</v>
      </c>
    </row>
    <row r="43" spans="1:4" s="3" customFormat="1" ht="54" customHeight="1" x14ac:dyDescent="0.25">
      <c r="D43" s="3" t="str">
        <f>IF(AND(D42=Требования!A24,D41=Требования!A24,D39=Требования!A24,D18=Требования!A24,D14=Требования!A24,D4=Требования!A24,C15+C40+B41=B42),"Данные в таблицу перенесены КОРРЕКТНО и соответствуют требованиям документации","Данные в таблицу перенесены НЕКОРРЕКТНО или не соответствуют требованиям документации")</f>
        <v>Данные в таблицу перенесены НЕКОРРЕКТНО или не соответствуют требованиям документации</v>
      </c>
    </row>
    <row r="44" spans="1:4" s="3" customFormat="1" x14ac:dyDescent="0.25"/>
    <row r="45" spans="1:4" s="3" customFormat="1" x14ac:dyDescent="0.25"/>
    <row r="46" spans="1:4" s="3" customFormat="1" x14ac:dyDescent="0.25"/>
    <row r="47" spans="1:4" s="3" customFormat="1" x14ac:dyDescent="0.25"/>
    <row r="48" spans="1:4" s="3" customFormat="1" x14ac:dyDescent="0.25"/>
    <row r="49" spans="1:1" s="3" customFormat="1" hidden="1" x14ac:dyDescent="0.25">
      <c r="A49" s="65">
        <f>ROUND(B42,2)</f>
        <v>6552681.0300000003</v>
      </c>
    </row>
    <row r="50" spans="1:1" s="3" customFormat="1" x14ac:dyDescent="0.25"/>
    <row r="51" spans="1:1" s="3" customFormat="1" x14ac:dyDescent="0.25"/>
    <row r="52" spans="1:1" s="3" customFormat="1" x14ac:dyDescent="0.25"/>
    <row r="53" spans="1:1" s="3" customFormat="1" x14ac:dyDescent="0.25"/>
    <row r="54" spans="1:1" s="3" customFormat="1" x14ac:dyDescent="0.25"/>
    <row r="55" spans="1:1" s="3" customFormat="1" x14ac:dyDescent="0.25"/>
    <row r="56" spans="1:1" s="3" customFormat="1" x14ac:dyDescent="0.25"/>
    <row r="57" spans="1:1" s="3" customFormat="1" x14ac:dyDescent="0.25"/>
    <row r="58" spans="1:1" s="3" customFormat="1" x14ac:dyDescent="0.25"/>
    <row r="59" spans="1:1" s="3" customFormat="1" x14ac:dyDescent="0.25"/>
    <row r="60" spans="1:1" s="3" customFormat="1" x14ac:dyDescent="0.25"/>
    <row r="61" spans="1:1" s="3" customFormat="1" x14ac:dyDescent="0.25"/>
    <row r="62" spans="1:1" s="3" customFormat="1" x14ac:dyDescent="0.25"/>
    <row r="63" spans="1:1" s="3" customFormat="1" x14ac:dyDescent="0.25"/>
    <row r="64" spans="1:1" s="3" customFormat="1" x14ac:dyDescent="0.25"/>
    <row r="65" s="3" customFormat="1" x14ac:dyDescent="0.25"/>
    <row r="66" s="3" customFormat="1" x14ac:dyDescent="0.25"/>
    <row r="67" s="3" customFormat="1" x14ac:dyDescent="0.25"/>
    <row r="68" s="3" customFormat="1" x14ac:dyDescent="0.25"/>
    <row r="69" s="3" customFormat="1" x14ac:dyDescent="0.25"/>
    <row r="70" s="3" customFormat="1" x14ac:dyDescent="0.25"/>
    <row r="71" s="3" customFormat="1" x14ac:dyDescent="0.25"/>
    <row r="72" s="3" customFormat="1" x14ac:dyDescent="0.25"/>
    <row r="73" s="3" customFormat="1" x14ac:dyDescent="0.25"/>
    <row r="74" s="3" customFormat="1" x14ac:dyDescent="0.25"/>
    <row r="75" s="3" customFormat="1" x14ac:dyDescent="0.25"/>
    <row r="76" s="3" customFormat="1" x14ac:dyDescent="0.25"/>
    <row r="77" s="3" customFormat="1" x14ac:dyDescent="0.25"/>
    <row r="78" s="3" customFormat="1" x14ac:dyDescent="0.25"/>
    <row r="79" s="3" customFormat="1" x14ac:dyDescent="0.25"/>
    <row r="80" s="3" customFormat="1" x14ac:dyDescent="0.25"/>
    <row r="81" s="3" customFormat="1" x14ac:dyDescent="0.25"/>
    <row r="82" s="3" customFormat="1" x14ac:dyDescent="0.25"/>
    <row r="83" s="3" customFormat="1" x14ac:dyDescent="0.25"/>
    <row r="84" s="3" customFormat="1" x14ac:dyDescent="0.25"/>
    <row r="85" s="3" customFormat="1" x14ac:dyDescent="0.25"/>
    <row r="86" s="3" customFormat="1" x14ac:dyDescent="0.25"/>
    <row r="87" s="3" customFormat="1" x14ac:dyDescent="0.25"/>
    <row r="88" s="3" customFormat="1" x14ac:dyDescent="0.25"/>
    <row r="89" s="3" customFormat="1" x14ac:dyDescent="0.25"/>
    <row r="90" s="3" customFormat="1" x14ac:dyDescent="0.25"/>
    <row r="91" s="3" customFormat="1" x14ac:dyDescent="0.25"/>
    <row r="92" s="3" customFormat="1" x14ac:dyDescent="0.25"/>
    <row r="93" s="3" customFormat="1" x14ac:dyDescent="0.25"/>
    <row r="94" s="3" customFormat="1" x14ac:dyDescent="0.25"/>
    <row r="95" s="3" customFormat="1" x14ac:dyDescent="0.25"/>
    <row r="96" s="3" customFormat="1" x14ac:dyDescent="0.25"/>
    <row r="97" s="3" customFormat="1" x14ac:dyDescent="0.25"/>
    <row r="98" s="3" customFormat="1" x14ac:dyDescent="0.25"/>
    <row r="99" s="3" customFormat="1" x14ac:dyDescent="0.25"/>
    <row r="100" s="3" customFormat="1" x14ac:dyDescent="0.25"/>
    <row r="101" s="3" customFormat="1" x14ac:dyDescent="0.25"/>
    <row r="102" s="3" customFormat="1" x14ac:dyDescent="0.25"/>
    <row r="103" s="3" customFormat="1" x14ac:dyDescent="0.25"/>
    <row r="104" s="3" customFormat="1" x14ac:dyDescent="0.25"/>
    <row r="105" s="3" customFormat="1" x14ac:dyDescent="0.25"/>
    <row r="106" s="3" customFormat="1" x14ac:dyDescent="0.25"/>
    <row r="107" s="3" customFormat="1" x14ac:dyDescent="0.25"/>
    <row r="108" s="3" customFormat="1" x14ac:dyDescent="0.25"/>
    <row r="109" s="3" customFormat="1" x14ac:dyDescent="0.25"/>
    <row r="110" s="3" customFormat="1" x14ac:dyDescent="0.25"/>
    <row r="111" s="3" customFormat="1" x14ac:dyDescent="0.25"/>
    <row r="112" s="3" customFormat="1" x14ac:dyDescent="0.25"/>
    <row r="113" s="3" customFormat="1" x14ac:dyDescent="0.25"/>
    <row r="114" s="3" customFormat="1" x14ac:dyDescent="0.25"/>
    <row r="115" s="3" customFormat="1" x14ac:dyDescent="0.25"/>
    <row r="116" s="3" customFormat="1" x14ac:dyDescent="0.25"/>
    <row r="117" s="3" customFormat="1" x14ac:dyDescent="0.25"/>
    <row r="118" s="3" customFormat="1" x14ac:dyDescent="0.25"/>
    <row r="119" s="3" customFormat="1" x14ac:dyDescent="0.25"/>
    <row r="120" s="3" customFormat="1" x14ac:dyDescent="0.25"/>
    <row r="121" s="3" customFormat="1" x14ac:dyDescent="0.25"/>
    <row r="122" s="3" customFormat="1" x14ac:dyDescent="0.25"/>
    <row r="123" s="3" customFormat="1" x14ac:dyDescent="0.25"/>
    <row r="124" s="3" customFormat="1" x14ac:dyDescent="0.25"/>
    <row r="125" s="3" customFormat="1" x14ac:dyDescent="0.25"/>
    <row r="126" s="3" customFormat="1" x14ac:dyDescent="0.25"/>
    <row r="127" s="3" customFormat="1" x14ac:dyDescent="0.25"/>
    <row r="128" s="3" customFormat="1" x14ac:dyDescent="0.25"/>
    <row r="129" s="3" customFormat="1" x14ac:dyDescent="0.25"/>
    <row r="130" s="3" customFormat="1" x14ac:dyDescent="0.25"/>
    <row r="131" s="3" customFormat="1" x14ac:dyDescent="0.25"/>
    <row r="132" s="3" customFormat="1" x14ac:dyDescent="0.25"/>
    <row r="133" s="3" customFormat="1" x14ac:dyDescent="0.25"/>
    <row r="134" s="3" customFormat="1" x14ac:dyDescent="0.25"/>
    <row r="135" s="3" customFormat="1" x14ac:dyDescent="0.25"/>
    <row r="136" s="3" customFormat="1" x14ac:dyDescent="0.25"/>
    <row r="137" s="3" customFormat="1" x14ac:dyDescent="0.25"/>
    <row r="138" s="3" customFormat="1" x14ac:dyDescent="0.25"/>
    <row r="139" s="3" customFormat="1" x14ac:dyDescent="0.25"/>
    <row r="140" s="3" customFormat="1" x14ac:dyDescent="0.25"/>
    <row r="141" s="3" customFormat="1" x14ac:dyDescent="0.25"/>
    <row r="142" s="3" customFormat="1" x14ac:dyDescent="0.25"/>
    <row r="143" s="3" customFormat="1" x14ac:dyDescent="0.25"/>
    <row r="144" s="3" customFormat="1" x14ac:dyDescent="0.25"/>
    <row r="145" s="3" customFormat="1" x14ac:dyDescent="0.25"/>
    <row r="146" s="3" customFormat="1" x14ac:dyDescent="0.25"/>
    <row r="147" s="3" customFormat="1" x14ac:dyDescent="0.25"/>
    <row r="148" s="3" customFormat="1" x14ac:dyDescent="0.25"/>
    <row r="149" s="3" customFormat="1" x14ac:dyDescent="0.25"/>
    <row r="150" s="3" customFormat="1" x14ac:dyDescent="0.25"/>
    <row r="151" s="3" customFormat="1" x14ac:dyDescent="0.25"/>
    <row r="152" s="3" customFormat="1" x14ac:dyDescent="0.25"/>
    <row r="153" s="3" customFormat="1" x14ac:dyDescent="0.25"/>
    <row r="154" s="3" customFormat="1" x14ac:dyDescent="0.25"/>
    <row r="155" s="3" customFormat="1" x14ac:dyDescent="0.25"/>
    <row r="156" s="3" customFormat="1" x14ac:dyDescent="0.25"/>
    <row r="157" s="3" customFormat="1" x14ac:dyDescent="0.25"/>
    <row r="158" s="3" customFormat="1" x14ac:dyDescent="0.25"/>
    <row r="159" s="3" customFormat="1" x14ac:dyDescent="0.25"/>
    <row r="160" s="3" customFormat="1" x14ac:dyDescent="0.25"/>
    <row r="161" s="3" customFormat="1" x14ac:dyDescent="0.25"/>
  </sheetData>
  <sheetProtection algorithmName="SHA-512" hashValue="oWLWZiChwSBVLNpB5rQprJRa/6RWo2mnrYLbS0BfH8VsrKALyTk0VIWtw0zivx0LSI+Hn8GC50ktJAS4MKN9YQ==" saltValue="IvvRHGL6BWJPntdznPHdcQ==" spinCount="100000" sheet="1" objects="1" scenarios="1"/>
  <mergeCells count="14">
    <mergeCell ref="B41:C41"/>
    <mergeCell ref="B42:C42"/>
    <mergeCell ref="A1:C1"/>
    <mergeCell ref="A2:C2"/>
    <mergeCell ref="B3:C3"/>
    <mergeCell ref="B4:C4"/>
    <mergeCell ref="A17:C17"/>
    <mergeCell ref="A19:C19"/>
    <mergeCell ref="B6:C6"/>
    <mergeCell ref="B7:C7"/>
    <mergeCell ref="B8:C8"/>
    <mergeCell ref="B9:C9"/>
    <mergeCell ref="B10:C10"/>
    <mergeCell ref="A5:C5"/>
  </mergeCells>
  <conditionalFormatting sqref="D2:D5 D11:D41">
    <cfRule type="containsText" dxfId="23" priority="17" operator="containsText" text="Превышение">
      <formula>NOT(ISERROR(SEARCH("Превышение",D2)))</formula>
    </cfRule>
    <cfRule type="containsText" dxfId="22" priority="18" operator="containsText" text="Некорректное">
      <formula>NOT(ISERROR(SEARCH("Некорректное",D2)))</formula>
    </cfRule>
    <cfRule type="containsText" dxfId="21" priority="19" operator="containsText" text="заполнить">
      <formula>NOT(ISERROR(SEARCH("заполнить",D2)))</formula>
    </cfRule>
    <cfRule type="containsText" dxfId="20" priority="20" operator="containsText" text="Корректно">
      <formula>NOT(ISERROR(SEARCH("Корректно",D2)))</formula>
    </cfRule>
  </conditionalFormatting>
  <conditionalFormatting sqref="D3:D5 D11:D41">
    <cfRule type="containsText" dxfId="19" priority="16" operator="containsText" text="Марка не соответствует ТЗ">
      <formula>NOT(ISERROR(SEARCH("Марка не соответствует ТЗ",D3)))</formula>
    </cfRule>
  </conditionalFormatting>
  <conditionalFormatting sqref="D3">
    <cfRule type="containsText" dxfId="18" priority="1" operator="containsText" text="Заполнено">
      <formula>NOT(ISERROR(SEARCH("Заполнено",D3)))</formula>
    </cfRule>
    <cfRule type="containsText" dxfId="17" priority="14" operator="containsText" text="XCMG">
      <formula>NOT(ISERROR(SEARCH("XCMG",D3)))</formula>
    </cfRule>
    <cfRule type="containsText" dxfId="16" priority="15" operator="containsText" text="SANY">
      <formula>NOT(ISERROR(SEARCH("SANY",D3)))</formula>
    </cfRule>
  </conditionalFormatting>
  <conditionalFormatting sqref="D42">
    <cfRule type="containsText" dxfId="15" priority="10" operator="containsText" text="Превышение">
      <formula>NOT(ISERROR(SEARCH("Превышение",D42)))</formula>
    </cfRule>
    <cfRule type="containsText" dxfId="14" priority="11" operator="containsText" text="Некорректное">
      <formula>NOT(ISERROR(SEARCH("Некорректное",D42)))</formula>
    </cfRule>
    <cfRule type="containsText" dxfId="13" priority="12" operator="containsText" text="заполнить">
      <formula>NOT(ISERROR(SEARCH("заполнить",D42)))</formula>
    </cfRule>
    <cfRule type="containsText" dxfId="12" priority="13" operator="containsText" text="Корректно">
      <formula>NOT(ISERROR(SEARCH("Корректно",D42)))</formula>
    </cfRule>
  </conditionalFormatting>
  <conditionalFormatting sqref="D42">
    <cfRule type="containsText" dxfId="11" priority="9" operator="containsText" text="Марка не соответствует ТЗ">
      <formula>NOT(ISERROR(SEARCH("Марка не соответствует ТЗ",D42)))</formula>
    </cfRule>
  </conditionalFormatting>
  <conditionalFormatting sqref="D42">
    <cfRule type="containsText" dxfId="10" priority="8" operator="containsText" text="ЛОЖЬ">
      <formula>NOT(ISERROR(SEARCH("ЛОЖЬ",D42)))</formula>
    </cfRule>
  </conditionalFormatting>
  <conditionalFormatting sqref="D6:D10">
    <cfRule type="containsText" dxfId="9" priority="2" operator="containsText" text="нарушение">
      <formula>NOT(ISERROR(SEARCH("нарушение",D6)))</formula>
    </cfRule>
    <cfRule type="containsText" dxfId="8" priority="4" operator="containsText" text="Превышение">
      <formula>NOT(ISERROR(SEARCH("Превышение",D6)))</formula>
    </cfRule>
    <cfRule type="containsText" dxfId="7" priority="5" operator="containsText" text="Некорректное">
      <formula>NOT(ISERROR(SEARCH("Некорректное",D6)))</formula>
    </cfRule>
    <cfRule type="containsText" dxfId="6" priority="6" operator="containsText" text="заполнить">
      <formula>NOT(ISERROR(SEARCH("заполнить",D6)))</formula>
    </cfRule>
    <cfRule type="containsText" dxfId="5" priority="7" operator="containsText" text="Корректно">
      <formula>NOT(ISERROR(SEARCH("Корректно",D6)))</formula>
    </cfRule>
  </conditionalFormatting>
  <conditionalFormatting sqref="D6:D10">
    <cfRule type="containsText" dxfId="4" priority="3" operator="containsText" text="Марка не соответствует ТЗ">
      <formula>NOT(ISERROR(SEARCH("Марка не соответствует ТЗ",D6)))</formula>
    </cfRule>
  </conditionalFormatting>
  <conditionalFormatting sqref="C18">
    <cfRule type="cellIs" dxfId="3" priority="25" operator="greaterThan">
      <formula>#REF!</formula>
    </cfRule>
  </conditionalFormatting>
  <conditionalFormatting sqref="B39:B40">
    <cfRule type="cellIs" dxfId="2" priority="26" operator="greaterThan">
      <formula>#REF!</formula>
    </cfRule>
  </conditionalFormatting>
  <conditionalFormatting sqref="C39:C40">
    <cfRule type="cellIs" dxfId="1" priority="27" operator="greaterThan">
      <formula>#REF!</formula>
    </cfRule>
  </conditionalFormatting>
  <conditionalFormatting sqref="B42:C42">
    <cfRule type="cellIs" dxfId="0" priority="28" operator="greaterThan">
      <formula>#REF!</formula>
    </cfRule>
  </conditionalFormatting>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65FEFA8B-E678-4735-BF8C-8DF9A64D80FF}">
          <x14:formula1>
            <xm:f>Требования!$J$2:$J$78</xm:f>
          </x14:formula1>
          <xm:sqref>B6:C6</xm:sqref>
        </x14:dataValidation>
        <x14:dataValidation type="list" allowBlank="1" showInputMessage="1" showErrorMessage="1" xr:uid="{98181BAC-A8A2-485C-94EC-12E4D61D52C6}">
          <x14:formula1>
            <xm:f>Требования!$K$2:$K$78</xm:f>
          </x14:formula1>
          <xm:sqref>B10:C10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8A6CB-70E9-4DF0-9C17-C4A413404A20}">
  <sheetPr>
    <tabColor rgb="FF00FF00"/>
  </sheetPr>
  <dimension ref="A1:B8"/>
  <sheetViews>
    <sheetView workbookViewId="0">
      <selection activeCell="B7" sqref="B7"/>
    </sheetView>
  </sheetViews>
  <sheetFormatPr defaultRowHeight="15" x14ac:dyDescent="0.25"/>
  <cols>
    <col min="1" max="1" width="39.140625" customWidth="1"/>
    <col min="2" max="2" width="48.85546875" customWidth="1"/>
  </cols>
  <sheetData>
    <row r="1" spans="1:2" ht="16.5" x14ac:dyDescent="0.25">
      <c r="A1" s="21" t="s">
        <v>50</v>
      </c>
      <c r="B1" s="21" t="s">
        <v>51</v>
      </c>
    </row>
    <row r="2" spans="1:2" ht="30" x14ac:dyDescent="0.25">
      <c r="A2" s="66" t="s">
        <v>83</v>
      </c>
      <c r="B2" s="41" t="str">
        <f>IF('Расчетная цена договора форма'!B15=0,'Расчетная цена договора форма'!C15&amp;" рублей без НДС",'Расчетная цена договора форма'!B15&amp;" юаней без НДС")</f>
        <v>0 рублей без НДС</v>
      </c>
    </row>
    <row r="3" spans="1:2" ht="66" x14ac:dyDescent="0.25">
      <c r="A3" s="63" t="s">
        <v>84</v>
      </c>
      <c r="B3" s="23" t="str">
        <f>IF('Расчетная цена договора форма'!B40=0,'Расчетная цена договора форма'!C40&amp;" рублей без НДС",'Расчетная цена договора форма'!B40&amp;" юаней без НДС")</f>
        <v>0 рублей без НДС</v>
      </c>
    </row>
    <row r="4" spans="1:2" ht="44.25" customHeight="1" x14ac:dyDescent="0.25">
      <c r="A4" s="63" t="s">
        <v>64</v>
      </c>
      <c r="B4" s="64" t="str">
        <f>IF('Расчетная цена договора форма'!B16=0,'Расчетная цена договора форма'!C16&amp;" рублей без НДС",'Расчетная цена договора форма'!B16&amp;" юаней без НДС")</f>
        <v>0 рублей без НДС</v>
      </c>
    </row>
    <row r="5" spans="1:2" ht="33" x14ac:dyDescent="0.25">
      <c r="A5" s="21" t="s">
        <v>68</v>
      </c>
      <c r="B5" s="23" t="str">
        <f>IF('Расчетная цена договора форма'!B18=0,'Расчетная цена договора форма'!C18&amp;" рублей без НДС",'Расчетная цена договора форма'!B18&amp;" юаней без НДС")</f>
        <v>0 рублей без НДС</v>
      </c>
    </row>
    <row r="6" spans="1:2" ht="49.5" x14ac:dyDescent="0.25">
      <c r="A6" s="24" t="s">
        <v>85</v>
      </c>
      <c r="B6" s="42">
        <f>'Расчетная цена договора форма'!B41:C41</f>
        <v>6552681.0300000003</v>
      </c>
    </row>
    <row r="7" spans="1:2" ht="99" customHeight="1" x14ac:dyDescent="0.25">
      <c r="A7" s="21" t="s">
        <v>67</v>
      </c>
      <c r="B7" s="23" t="str">
        <f>'Расчетная цена договора форма'!B4&amp;" календарных дней с даты подписания договора"</f>
        <v xml:space="preserve"> календарных дней с даты подписания договора</v>
      </c>
    </row>
    <row r="8" spans="1:2" ht="30" x14ac:dyDescent="0.25">
      <c r="A8" s="62" t="s">
        <v>69</v>
      </c>
      <c r="B8" s="22" t="str">
        <f>'Расчетная цена договора форма'!A49&amp;" рублей без НДС"</f>
        <v>6552681,03 рублей без НДС</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34288-4DEE-4D35-8077-D5305EA0D79F}">
  <sheetPr>
    <tabColor rgb="FF00FF00"/>
  </sheetPr>
  <dimension ref="A1:J11"/>
  <sheetViews>
    <sheetView topLeftCell="A5" workbookViewId="0">
      <selection activeCell="A5" sqref="A5:J11"/>
    </sheetView>
  </sheetViews>
  <sheetFormatPr defaultRowHeight="15" x14ac:dyDescent="0.25"/>
  <sheetData>
    <row r="1" spans="1:10" hidden="1" x14ac:dyDescent="0.25">
      <c r="A1" t="str">
        <f>"Гарантийный срок нормального функционирования поставляемого Товара, в течение которой должна быть обеспечена возможность эксплуатации Товара в соответствии с Договором (приложение № 5 к документации о закупке) и технической документацией на Товар,"</f>
        <v>Гарантийный срок нормального функционирования поставляемого Товара, в течение которой должна быть обеспечена возможность эксплуатации Товара в соответствии с Договором (приложение № 5 к документации о закупке) и технической документацией на Товар,</v>
      </c>
    </row>
    <row r="2" spans="1:10" hidden="1" x14ac:dyDescent="0.25">
      <c r="A2" t="str">
        <f>" включая комплектующие узлы и детали, составляет "&amp;'Расчетная цена договора форма'!B6&amp;" ("&amp;'Расчетная цена договора форма'!Q6&amp;")  месяца или  "&amp;'Расчетная цена договора форма'!B7&amp;" ("&amp;'Расчетная цена договора форма'!Q7&amp;") моточасов (в зависимости от того, что наступает ранее)"</f>
        <v xml:space="preserve"> включая комплектующие узлы и детали, составляет  ()  месяца или   () моточасов (в зависимости от того, что наступает ранее)</v>
      </c>
    </row>
    <row r="3" spans="1:10" hidden="1" x14ac:dyDescent="0.25">
      <c r="A3" t="str">
        <f>", гарантия на шины "&amp;'Расчетная цена договора форма'!B8&amp;" ("&amp;'Расчетная цена договора форма'!Q8&amp;") моточасов, гарантия на металлоконструкцию стрелы "&amp;'Расчетная цена договора форма'!B9&amp;" ("&amp;'Расчетная цена договора форма'!Q9&amp;") моточасов, гарантия на покраску Товара "&amp;'Расчетная цена договора форма'!B10&amp;" ("&amp;'Расчетная цена договора форма'!Q10&amp;") месяцев."</f>
        <v>, гарантия на шины  () моточасов, гарантия на металлоконструкцию стрелы  () моточасов, гарантия на покраску Товара  () месяцев.</v>
      </c>
    </row>
    <row r="4" spans="1:10" hidden="1" x14ac:dyDescent="0.25">
      <c r="A4" t="str">
        <f>" Течение срока гарантии во всех указанных случаях начинается с даты подписания Акта приема-передачи Товара, или УПД, или товарной накладной (форма № ТОРГ–12)."</f>
        <v xml:space="preserve"> Течение срока гарантии во всех указанных случаях начинается с даты подписания Акта приема-передачи Товара, или УПД, или товарной накладной (форма № ТОРГ–12).</v>
      </c>
    </row>
    <row r="5" spans="1:10" s="61" customFormat="1" ht="21.75" customHeight="1" x14ac:dyDescent="0.25">
      <c r="A5" s="96" t="str">
        <f>A1&amp;A2&amp;A3&amp;A4</f>
        <v>Гарантийный срок нормального функционирования поставляемого Товара, в течение которой должна быть обеспечена возможность эксплуатации Товара в соответствии с Договором (приложение № 5 к документации о закупке) и технической документацией на Товар, включая комплектующие узлы и детали, составляет  ()  месяца или   () моточасов (в зависимости от того, что наступает ранее), гарантия на шины  () моточасов, гарантия на металлоконструкцию стрелы  () моточасов, гарантия на покраску Товара  () месяцев. Течение срока гарантии во всех указанных случаях начинается с даты подписания Акта приема-передачи Товара, или УПД, или товарной накладной (форма № ТОРГ–12).</v>
      </c>
      <c r="B5" s="96"/>
      <c r="C5" s="96"/>
      <c r="D5" s="96"/>
      <c r="E5" s="96"/>
      <c r="F5" s="96"/>
      <c r="G5" s="96"/>
      <c r="H5" s="96"/>
      <c r="I5" s="96"/>
      <c r="J5" s="96"/>
    </row>
    <row r="6" spans="1:10" s="61" customFormat="1" ht="21.75" customHeight="1" x14ac:dyDescent="0.25">
      <c r="A6" s="96"/>
      <c r="B6" s="96"/>
      <c r="C6" s="96"/>
      <c r="D6" s="96"/>
      <c r="E6" s="96"/>
      <c r="F6" s="96"/>
      <c r="G6" s="96"/>
      <c r="H6" s="96"/>
      <c r="I6" s="96"/>
      <c r="J6" s="96"/>
    </row>
    <row r="7" spans="1:10" s="61" customFormat="1" ht="21.75" customHeight="1" x14ac:dyDescent="0.25">
      <c r="A7" s="96"/>
      <c r="B7" s="96"/>
      <c r="C7" s="96"/>
      <c r="D7" s="96"/>
      <c r="E7" s="96"/>
      <c r="F7" s="96"/>
      <c r="G7" s="96"/>
      <c r="H7" s="96"/>
      <c r="I7" s="96"/>
      <c r="J7" s="96"/>
    </row>
    <row r="8" spans="1:10" s="61" customFormat="1" ht="21.75" customHeight="1" x14ac:dyDescent="0.25">
      <c r="A8" s="96"/>
      <c r="B8" s="96"/>
      <c r="C8" s="96"/>
      <c r="D8" s="96"/>
      <c r="E8" s="96"/>
      <c r="F8" s="96"/>
      <c r="G8" s="96"/>
      <c r="H8" s="96"/>
      <c r="I8" s="96"/>
      <c r="J8" s="96"/>
    </row>
    <row r="9" spans="1:10" s="61" customFormat="1" ht="21.75" customHeight="1" x14ac:dyDescent="0.25">
      <c r="A9" s="96"/>
      <c r="B9" s="96"/>
      <c r="C9" s="96"/>
      <c r="D9" s="96"/>
      <c r="E9" s="96"/>
      <c r="F9" s="96"/>
      <c r="G9" s="96"/>
      <c r="H9" s="96"/>
      <c r="I9" s="96"/>
      <c r="J9" s="96"/>
    </row>
    <row r="10" spans="1:10" s="61" customFormat="1" ht="21.75" customHeight="1" x14ac:dyDescent="0.25">
      <c r="A10" s="96"/>
      <c r="B10" s="96"/>
      <c r="C10" s="96"/>
      <c r="D10" s="96"/>
      <c r="E10" s="96"/>
      <c r="F10" s="96"/>
      <c r="G10" s="96"/>
      <c r="H10" s="96"/>
      <c r="I10" s="96"/>
      <c r="J10" s="96"/>
    </row>
    <row r="11" spans="1:10" s="61" customFormat="1" ht="21.75" customHeight="1" x14ac:dyDescent="0.25">
      <c r="A11" s="96"/>
      <c r="B11" s="96"/>
      <c r="C11" s="96"/>
      <c r="D11" s="96"/>
      <c r="E11" s="96"/>
      <c r="F11" s="96"/>
      <c r="G11" s="96"/>
      <c r="H11" s="96"/>
      <c r="I11" s="96"/>
      <c r="J11" s="96"/>
    </row>
  </sheetData>
  <mergeCells count="1">
    <mergeCell ref="A5:J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Требования</vt:lpstr>
      <vt:lpstr>Расчетная цена договора форма</vt:lpstr>
      <vt:lpstr>Таблица № 1 ФКП</vt:lpstr>
      <vt:lpstr>П.3 ФКП</vt:lpstr>
      <vt:lpstr>'Таблица № 1 ФКП'!_ftnref1</vt:lpstr>
      <vt:lpstr>'Таблица № 1 ФКП'!_ftnref2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Александр Мальгинов</dc:creator>
  <cp:lastModifiedBy>Луткин Александр Русланович</cp:lastModifiedBy>
  <dcterms:created xsi:type="dcterms:W3CDTF">2015-06-05T18:19:34Z</dcterms:created>
  <dcterms:modified xsi:type="dcterms:W3CDTF">2024-12-24T08:39:39Z</dcterms:modified>
</cp:coreProperties>
</file>